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 activeTab="1"/>
  </bookViews>
  <sheets>
    <sheet name="Teploty ČR 1961-2025" sheetId="1" r:id="rId1"/>
    <sheet name="Teploty ČR-1983-2023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L64" i="2"/>
  <c r="L61"/>
  <c r="L60"/>
  <c r="M15" i="1"/>
  <c r="M14"/>
  <c r="M10"/>
  <c r="M8"/>
  <c r="I67" i="2" l="1"/>
  <c r="F67"/>
  <c r="I66"/>
  <c r="F66"/>
  <c r="I63"/>
  <c r="F63"/>
  <c r="I62"/>
  <c r="I57"/>
  <c r="I54"/>
  <c r="F57"/>
  <c r="F58" s="1"/>
  <c r="F54"/>
  <c r="I53"/>
  <c r="F51"/>
  <c r="F50"/>
  <c r="F53" s="1"/>
  <c r="G49"/>
  <c r="D119" i="1"/>
  <c r="D120" s="1"/>
  <c r="D121" s="1"/>
  <c r="D122" s="1"/>
  <c r="D123" s="1"/>
  <c r="D124" s="1"/>
  <c r="D125" s="1"/>
  <c r="D126" s="1"/>
  <c r="D127" s="1"/>
  <c r="D118"/>
  <c r="G129"/>
  <c r="E117"/>
  <c r="J113"/>
  <c r="I58" i="2" l="1"/>
  <c r="E127" i="1"/>
  <c r="E126"/>
  <c r="E118"/>
  <c r="E119"/>
  <c r="E120"/>
  <c r="E121"/>
  <c r="E122"/>
  <c r="E123"/>
  <c r="E124"/>
  <c r="E125"/>
</calcChain>
</file>

<file path=xl/sharedStrings.xml><?xml version="1.0" encoding="utf-8"?>
<sst xmlns="http://schemas.openxmlformats.org/spreadsheetml/2006/main" count="54" uniqueCount="33">
  <si>
    <t>Průměrná roční teplota ČR [°C]</t>
  </si>
  <si>
    <t>Mauna Loa ppm CO2</t>
  </si>
  <si>
    <t>roční rozdíl teplot</t>
  </si>
  <si>
    <t>roční rozdíl ppmCO2</t>
  </si>
  <si>
    <t>Rozdíl teplot 10,1°C-8,1°C = 2°C</t>
  </si>
  <si>
    <t>Rozdíl ppm CO2 =  415- 240 = 175 ppm CO2</t>
  </si>
  <si>
    <t>Nárůst  1 °C odpovídá  nárůstu ppm CO2 asi 87,5 ppm.</t>
  </si>
  <si>
    <t>Nárůstu 24 ppm CO2, to je asi 450 ppm celkem odpovídá nárůst</t>
  </si>
  <si>
    <t>° C</t>
  </si>
  <si>
    <t xml:space="preserve">Funkce </t>
  </si>
  <si>
    <t xml:space="preserve">Přírůstek pohlcování IR zážení je úměrný přirozenému logaritmu a přírůstek teploty pak úměrná čtvrté odmocnině z toho přírůstku.  </t>
  </si>
  <si>
    <t>ppm CO2</t>
  </si>
  <si>
    <t>funkce k teplotě</t>
  </si>
  <si>
    <t>Hodně zjednodušeně, tato funkce ( kladné kostanty nemusíme brát v úvahu), bude slabě rostoucí s ppm CO2.  Viz vzorce nahoře.</t>
  </si>
  <si>
    <t>asi 3,4% nárůst teploty</t>
  </si>
  <si>
    <t xml:space="preserve">V rámci nárůstu  o stovky ppmCO2 bude nárůst jednotky % teploty. Zde nárůst 175 ppm vede k 0,274 °C nárůstu z 8,1 °C, což je </t>
  </si>
  <si>
    <t>°C</t>
  </si>
  <si>
    <t xml:space="preserve">1 kWh </t>
  </si>
  <si>
    <t>J</t>
  </si>
  <si>
    <t>s</t>
  </si>
  <si>
    <t>114 W/m2</t>
  </si>
  <si>
    <t>Boltz. Konst</t>
  </si>
  <si>
    <t xml:space="preserve">  =T^4</t>
  </si>
  <si>
    <t xml:space="preserve">  =T</t>
  </si>
  <si>
    <t>1000 W/m2</t>
  </si>
  <si>
    <t>1150 W/m2</t>
  </si>
  <si>
    <t>1000 kWh/m2</t>
  </si>
  <si>
    <t xml:space="preserve"> = 114 W/m2</t>
  </si>
  <si>
    <t>131 W/m2</t>
  </si>
  <si>
    <t>W/m2</t>
  </si>
  <si>
    <t>198 K</t>
  </si>
  <si>
    <t>205 K</t>
  </si>
  <si>
    <t>6 K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</si>
</sst>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right" wrapText="1"/>
    </xf>
    <xf numFmtId="0" fontId="0" fillId="2" borderId="1" xfId="0" applyFill="1" applyBorder="1"/>
    <xf numFmtId="0" fontId="1" fillId="2" borderId="2" xfId="0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right" wrapText="1"/>
    </xf>
    <xf numFmtId="164" fontId="0" fillId="0" borderId="0" xfId="0" applyNumberFormat="1"/>
    <xf numFmtId="0" fontId="1" fillId="2" borderId="3" xfId="0" applyFont="1" applyFill="1" applyBorder="1" applyAlignment="1">
      <alignment horizontal="left" wrapText="1"/>
    </xf>
    <xf numFmtId="2" fontId="0" fillId="0" borderId="0" xfId="0" applyNumberFormat="1"/>
    <xf numFmtId="0" fontId="0" fillId="3" borderId="0" xfId="0" applyFill="1"/>
    <xf numFmtId="0" fontId="1" fillId="3" borderId="1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164" fontId="0" fillId="3" borderId="0" xfId="0" applyNumberFormat="1" applyFill="1"/>
    <xf numFmtId="2" fontId="0" fillId="3" borderId="0" xfId="0" applyNumberFormat="1" applyFill="1"/>
    <xf numFmtId="0" fontId="1" fillId="3" borderId="2" xfId="0" applyFont="1" applyFill="1" applyBorder="1" applyAlignment="1">
      <alignment horizontal="center" wrapText="1"/>
    </xf>
    <xf numFmtId="2" fontId="0" fillId="2" borderId="0" xfId="0" applyNumberForma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164" fontId="1" fillId="4" borderId="1" xfId="0" applyNumberFormat="1" applyFont="1" applyFill="1" applyBorder="1" applyAlignment="1">
      <alignment horizontal="right" wrapText="1"/>
    </xf>
    <xf numFmtId="0" fontId="0" fillId="2" borderId="0" xfId="0" applyFill="1"/>
    <xf numFmtId="3" fontId="0" fillId="0" borderId="0" xfId="0" applyNumberFormat="1"/>
    <xf numFmtId="11" fontId="0" fillId="0" borderId="0" xfId="0" applyNumberFormat="1"/>
    <xf numFmtId="2" fontId="2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lineChart>
        <c:grouping val="standard"/>
        <c:ser>
          <c:idx val="0"/>
          <c:order val="0"/>
          <c:tx>
            <c:strRef>
              <c:f>'Teploty ČR 1961-2025'!$I$2</c:f>
              <c:strCache>
                <c:ptCount val="1"/>
                <c:pt idx="0">
                  <c:v>roční rozdíl teplot</c:v>
                </c:pt>
              </c:strCache>
            </c:strRef>
          </c:tx>
          <c:marker>
            <c:symbol val="none"/>
          </c:marker>
          <c:trendline>
            <c:trendlineType val="linear"/>
          </c:trendline>
          <c:cat>
            <c:numRef>
              <c:f>'Teploty ČR 1961-2025'!$H$3:$H$67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'Teploty ČR 1961-2025'!$I$3:$I$67</c:f>
              <c:numCache>
                <c:formatCode>0.0</c:formatCode>
                <c:ptCount val="65"/>
                <c:pt idx="0" formatCode="General">
                  <c:v>0</c:v>
                </c:pt>
                <c:pt idx="1">
                  <c:v>-1.6000000000000005</c:v>
                </c:pt>
                <c:pt idx="2">
                  <c:v>0.20000000000000018</c:v>
                </c:pt>
                <c:pt idx="3">
                  <c:v>0.5</c:v>
                </c:pt>
                <c:pt idx="4">
                  <c:v>-0.59999999999999964</c:v>
                </c:pt>
                <c:pt idx="5">
                  <c:v>1.5</c:v>
                </c:pt>
                <c:pt idx="6">
                  <c:v>9.9999999999999645E-2</c:v>
                </c:pt>
                <c:pt idx="7">
                  <c:v>-0.70000000000000018</c:v>
                </c:pt>
                <c:pt idx="8">
                  <c:v>-0.39999999999999947</c:v>
                </c:pt>
                <c:pt idx="9">
                  <c:v>0</c:v>
                </c:pt>
                <c:pt idx="10">
                  <c:v>0.59999999999999964</c:v>
                </c:pt>
                <c:pt idx="11">
                  <c:v>-0.29999999999999982</c:v>
                </c:pt>
                <c:pt idx="12">
                  <c:v>0</c:v>
                </c:pt>
                <c:pt idx="13">
                  <c:v>0.79999999999999982</c:v>
                </c:pt>
                <c:pt idx="14">
                  <c:v>0</c:v>
                </c:pt>
                <c:pt idx="15">
                  <c:v>-0.70000000000000018</c:v>
                </c:pt>
                <c:pt idx="16">
                  <c:v>0.29999999999999982</c:v>
                </c:pt>
                <c:pt idx="17">
                  <c:v>-0.79999999999999982</c:v>
                </c:pt>
                <c:pt idx="18">
                  <c:v>0.40000000000000036</c:v>
                </c:pt>
                <c:pt idx="19">
                  <c:v>-0.90000000000000036</c:v>
                </c:pt>
                <c:pt idx="20">
                  <c:v>1.2000000000000002</c:v>
                </c:pt>
                <c:pt idx="21">
                  <c:v>0.29999999999999982</c:v>
                </c:pt>
                <c:pt idx="22">
                  <c:v>0.39999999999999947</c:v>
                </c:pt>
                <c:pt idx="23">
                  <c:v>-1.1999999999999993</c:v>
                </c:pt>
                <c:pt idx="24">
                  <c:v>-0.5</c:v>
                </c:pt>
                <c:pt idx="25">
                  <c:v>0.70000000000000018</c:v>
                </c:pt>
                <c:pt idx="26">
                  <c:v>-0.60000000000000053</c:v>
                </c:pt>
                <c:pt idx="27">
                  <c:v>1.4000000000000004</c:v>
                </c:pt>
                <c:pt idx="28">
                  <c:v>0.40000000000000036</c:v>
                </c:pt>
                <c:pt idx="29">
                  <c:v>0</c:v>
                </c:pt>
                <c:pt idx="30">
                  <c:v>-1.2000000000000002</c:v>
                </c:pt>
                <c:pt idx="31">
                  <c:v>1.3999999999999995</c:v>
                </c:pt>
                <c:pt idx="32">
                  <c:v>-1</c:v>
                </c:pt>
                <c:pt idx="33">
                  <c:v>1.3000000000000007</c:v>
                </c:pt>
                <c:pt idx="34">
                  <c:v>-1</c:v>
                </c:pt>
                <c:pt idx="35">
                  <c:v>-1.6000000000000005</c:v>
                </c:pt>
                <c:pt idx="36">
                  <c:v>1.2999999999999998</c:v>
                </c:pt>
                <c:pt idx="37">
                  <c:v>0.59999999999999964</c:v>
                </c:pt>
                <c:pt idx="38">
                  <c:v>0.20000000000000107</c:v>
                </c:pt>
                <c:pt idx="39">
                  <c:v>0.69999999999999929</c:v>
                </c:pt>
                <c:pt idx="40">
                  <c:v>-1.2999999999999998</c:v>
                </c:pt>
                <c:pt idx="41">
                  <c:v>0.89999999999999947</c:v>
                </c:pt>
                <c:pt idx="42">
                  <c:v>-0.5</c:v>
                </c:pt>
                <c:pt idx="43">
                  <c:v>-0.39999999999999947</c:v>
                </c:pt>
                <c:pt idx="44">
                  <c:v>-9.9999999999999645E-2</c:v>
                </c:pt>
                <c:pt idx="45">
                  <c:v>0.49999999999999911</c:v>
                </c:pt>
                <c:pt idx="46">
                  <c:v>0.90000000000000036</c:v>
                </c:pt>
                <c:pt idx="47">
                  <c:v>-0.19999999999999929</c:v>
                </c:pt>
                <c:pt idx="48">
                  <c:v>-0.5</c:v>
                </c:pt>
                <c:pt idx="49">
                  <c:v>-1.2000000000000002</c:v>
                </c:pt>
                <c:pt idx="50">
                  <c:v>1.2999999999999998</c:v>
                </c:pt>
                <c:pt idx="51">
                  <c:v>-0.19999999999999929</c:v>
                </c:pt>
                <c:pt idx="52">
                  <c:v>-0.40000000000000036</c:v>
                </c:pt>
                <c:pt idx="53">
                  <c:v>1.5</c:v>
                </c:pt>
                <c:pt idx="54">
                  <c:v>0</c:v>
                </c:pt>
                <c:pt idx="55">
                  <c:v>-0.70000000000000107</c:v>
                </c:pt>
                <c:pt idx="56">
                  <c:v>-9.9999999999999645E-2</c:v>
                </c:pt>
                <c:pt idx="57">
                  <c:v>1</c:v>
                </c:pt>
                <c:pt idx="58">
                  <c:v>-9.9999999999999645E-2</c:v>
                </c:pt>
                <c:pt idx="59">
                  <c:v>-0.40000000000000036</c:v>
                </c:pt>
                <c:pt idx="60">
                  <c:v>-1.0999999999999996</c:v>
                </c:pt>
                <c:pt idx="61">
                  <c:v>1.1999999999999993</c:v>
                </c:pt>
                <c:pt idx="62">
                  <c:v>0.5</c:v>
                </c:pt>
                <c:pt idx="63">
                  <c:v>0.60000000000000142</c:v>
                </c:pt>
                <c:pt idx="64">
                  <c:v>-1.5</c:v>
                </c:pt>
              </c:numCache>
            </c:numRef>
          </c:val>
        </c:ser>
        <c:ser>
          <c:idx val="1"/>
          <c:order val="1"/>
          <c:tx>
            <c:strRef>
              <c:f>'Teploty ČR 1961-2025'!$J$2</c:f>
              <c:strCache>
                <c:ptCount val="1"/>
                <c:pt idx="0">
                  <c:v>roční rozdíl ppmCO2</c:v>
                </c:pt>
              </c:strCache>
            </c:strRef>
          </c:tx>
          <c:marker>
            <c:symbol val="none"/>
          </c:marker>
          <c:trendline>
            <c:trendlineType val="linear"/>
          </c:trendline>
          <c:cat>
            <c:numRef>
              <c:f>'Teploty ČR 1961-2025'!$H$3:$H$67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'Teploty ČR 1961-2025'!$J$3:$J$67</c:f>
              <c:numCache>
                <c:formatCode>General</c:formatCode>
                <c:ptCount val="65"/>
                <c:pt idx="0">
                  <c:v>0</c:v>
                </c:pt>
                <c:pt idx="1">
                  <c:v>0.81000000000000227</c:v>
                </c:pt>
                <c:pt idx="2">
                  <c:v>0.54000000000002046</c:v>
                </c:pt>
                <c:pt idx="3">
                  <c:v>0.62999999999999545</c:v>
                </c:pt>
                <c:pt idx="4">
                  <c:v>0.42000000000001592</c:v>
                </c:pt>
                <c:pt idx="5">
                  <c:v>1.3299999999999841</c:v>
                </c:pt>
                <c:pt idx="6">
                  <c:v>0.81000000000000227</c:v>
                </c:pt>
                <c:pt idx="7">
                  <c:v>0.87000000000000455</c:v>
                </c:pt>
                <c:pt idx="8">
                  <c:v>1.5699999999999932</c:v>
                </c:pt>
                <c:pt idx="9">
                  <c:v>1.0600000000000023</c:v>
                </c:pt>
                <c:pt idx="10">
                  <c:v>0.63999999999998636</c:v>
                </c:pt>
                <c:pt idx="11">
                  <c:v>1.1399999999999864</c:v>
                </c:pt>
                <c:pt idx="12">
                  <c:v>2.2200000000000273</c:v>
                </c:pt>
                <c:pt idx="13">
                  <c:v>0.50999999999999091</c:v>
                </c:pt>
                <c:pt idx="14">
                  <c:v>0.93999999999999773</c:v>
                </c:pt>
                <c:pt idx="15" formatCode="0.00">
                  <c:v>0.89999999999997726</c:v>
                </c:pt>
                <c:pt idx="16">
                  <c:v>1.8100000000000023</c:v>
                </c:pt>
                <c:pt idx="17">
                  <c:v>1.57000000000005</c:v>
                </c:pt>
                <c:pt idx="18">
                  <c:v>1.42999999999995</c:v>
                </c:pt>
                <c:pt idx="19">
                  <c:v>1.9200000000000159</c:v>
                </c:pt>
                <c:pt idx="20">
                  <c:v>1.3600000000000136</c:v>
                </c:pt>
                <c:pt idx="21">
                  <c:v>1.3600000000000136</c:v>
                </c:pt>
                <c:pt idx="22">
                  <c:v>1.6699999999999591</c:v>
                </c:pt>
                <c:pt idx="23">
                  <c:v>1.7200000000000273</c:v>
                </c:pt>
                <c:pt idx="24">
                  <c:v>1.4800000000000182</c:v>
                </c:pt>
                <c:pt idx="25">
                  <c:v>1.2599999999999909</c:v>
                </c:pt>
                <c:pt idx="26" formatCode="0.00">
                  <c:v>1.6999999999999886</c:v>
                </c:pt>
                <c:pt idx="27">
                  <c:v>2.3799999999999955</c:v>
                </c:pt>
                <c:pt idx="28">
                  <c:v>1.5099999999999909</c:v>
                </c:pt>
                <c:pt idx="29">
                  <c:v>1.25</c:v>
                </c:pt>
                <c:pt idx="30">
                  <c:v>1.25</c:v>
                </c:pt>
                <c:pt idx="31">
                  <c:v>0.84000000000003183</c:v>
                </c:pt>
                <c:pt idx="32">
                  <c:v>0.66999999999995907</c:v>
                </c:pt>
                <c:pt idx="33">
                  <c:v>1.75</c:v>
                </c:pt>
                <c:pt idx="34">
                  <c:v>2.0100000000000477</c:v>
                </c:pt>
                <c:pt idx="35">
                  <c:v>1.7699999999999818</c:v>
                </c:pt>
                <c:pt idx="36">
                  <c:v>1.1399999999999864</c:v>
                </c:pt>
                <c:pt idx="37">
                  <c:v>2.9599999999999795</c:v>
                </c:pt>
                <c:pt idx="38" formatCode="0.00">
                  <c:v>2</c:v>
                </c:pt>
                <c:pt idx="39">
                  <c:v>0.87000000000000455</c:v>
                </c:pt>
                <c:pt idx="40">
                  <c:v>1.6100000000000136</c:v>
                </c:pt>
                <c:pt idx="41">
                  <c:v>2.1299999999999955</c:v>
                </c:pt>
                <c:pt idx="42">
                  <c:v>2.5300000000000296</c:v>
                </c:pt>
                <c:pt idx="43">
                  <c:v>1.7199999999999704</c:v>
                </c:pt>
                <c:pt idx="44">
                  <c:v>2.1899999999999977</c:v>
                </c:pt>
                <c:pt idx="45" formatCode="0.00">
                  <c:v>2.1999999999999886</c:v>
                </c:pt>
                <c:pt idx="46">
                  <c:v>1.9300000000000068</c:v>
                </c:pt>
                <c:pt idx="47">
                  <c:v>1.8100000000000023</c:v>
                </c:pt>
                <c:pt idx="48">
                  <c:v>1.8100000000000023</c:v>
                </c:pt>
                <c:pt idx="49">
                  <c:v>2.4600000000000364</c:v>
                </c:pt>
                <c:pt idx="50">
                  <c:v>1.75</c:v>
                </c:pt>
                <c:pt idx="51">
                  <c:v>2.2099999999999795</c:v>
                </c:pt>
                <c:pt idx="52">
                  <c:v>2.6800000000000068</c:v>
                </c:pt>
                <c:pt idx="53">
                  <c:v>2.0699999999999932</c:v>
                </c:pt>
                <c:pt idx="54" formatCode="0.00">
                  <c:v>1.1999999999999886</c:v>
                </c:pt>
                <c:pt idx="55" formatCode="0.00">
                  <c:v>4.4000000000000341</c:v>
                </c:pt>
                <c:pt idx="56">
                  <c:v>2.3499999999999659</c:v>
                </c:pt>
                <c:pt idx="57">
                  <c:v>1.9600000000000364</c:v>
                </c:pt>
                <c:pt idx="58">
                  <c:v>2.92999999999995</c:v>
                </c:pt>
                <c:pt idx="59">
                  <c:v>2.5600000000000023</c:v>
                </c:pt>
                <c:pt idx="60" formatCode="0.00">
                  <c:v>2.2000000000000455</c:v>
                </c:pt>
                <c:pt idx="61">
                  <c:v>2.1199999999999477</c:v>
                </c:pt>
                <c:pt idx="62">
                  <c:v>2.5500000000000114</c:v>
                </c:pt>
                <c:pt idx="63">
                  <c:v>3.5600000000000023</c:v>
                </c:pt>
                <c:pt idx="64">
                  <c:v>1.9600000000000364</c:v>
                </c:pt>
              </c:numCache>
            </c:numRef>
          </c:val>
        </c:ser>
        <c:marker val="1"/>
        <c:axId val="130949120"/>
        <c:axId val="130950656"/>
      </c:lineChart>
      <c:catAx>
        <c:axId val="130949120"/>
        <c:scaling>
          <c:orientation val="minMax"/>
        </c:scaling>
        <c:axPos val="b"/>
        <c:minorGridlines/>
        <c:numFmt formatCode="General" sourceLinked="1"/>
        <c:tickLblPos val="nextTo"/>
        <c:crossAx val="130950656"/>
        <c:crossesAt val="-2"/>
        <c:auto val="1"/>
        <c:lblAlgn val="ctr"/>
        <c:lblOffset val="100"/>
      </c:catAx>
      <c:valAx>
        <c:axId val="130950656"/>
        <c:scaling>
          <c:orientation val="minMax"/>
        </c:scaling>
        <c:axPos val="l"/>
        <c:majorGridlines/>
        <c:minorGridlines/>
        <c:numFmt formatCode="General" sourceLinked="1"/>
        <c:tickLblPos val="nextTo"/>
        <c:crossAx val="13094912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4" r="0.7000000000000004" t="0.78740157499999996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lineChart>
        <c:grouping val="standard"/>
        <c:ser>
          <c:idx val="1"/>
          <c:order val="1"/>
          <c:tx>
            <c:strRef>
              <c:f>'Teploty ČR 1961-2025'!$D$2</c:f>
              <c:strCache>
                <c:ptCount val="1"/>
                <c:pt idx="0">
                  <c:v>Mauna Loa ppm CO2</c:v>
                </c:pt>
              </c:strCache>
            </c:strRef>
          </c:tx>
          <c:marker>
            <c:symbol val="none"/>
          </c:marker>
          <c:trendline>
            <c:spPr>
              <a:ln w="22225">
                <a:solidFill>
                  <a:schemeClr val="accent2"/>
                </a:solidFill>
                <a:prstDash val="dash"/>
              </a:ln>
            </c:spPr>
            <c:trendlineType val="linear"/>
            <c:dispEq val="1"/>
            <c:trendlineLbl>
              <c:layout>
                <c:manualLayout>
                  <c:x val="-0.10207326757302362"/>
                  <c:y val="1.0527850685331009E-3"/>
                </c:manualLayout>
              </c:layout>
              <c:numFmt formatCode="General" sourceLinked="0"/>
            </c:trendlineLbl>
          </c:trendline>
          <c:cat>
            <c:numRef>
              <c:f>'Teploty ČR 1961-2025'!$B$3:$B$67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'Teploty ČR 1961-2025'!$D$3:$D$67</c:f>
              <c:numCache>
                <c:formatCode>General</c:formatCode>
                <c:ptCount val="65"/>
                <c:pt idx="0">
                  <c:v>317.64</c:v>
                </c:pt>
                <c:pt idx="1">
                  <c:v>318.45</c:v>
                </c:pt>
                <c:pt idx="2">
                  <c:v>318.99</c:v>
                </c:pt>
                <c:pt idx="3">
                  <c:v>319.62</c:v>
                </c:pt>
                <c:pt idx="4">
                  <c:v>320.04000000000002</c:v>
                </c:pt>
                <c:pt idx="5">
                  <c:v>321.37</c:v>
                </c:pt>
                <c:pt idx="6">
                  <c:v>322.18</c:v>
                </c:pt>
                <c:pt idx="7">
                  <c:v>323.05</c:v>
                </c:pt>
                <c:pt idx="8">
                  <c:v>324.62</c:v>
                </c:pt>
                <c:pt idx="9">
                  <c:v>325.68</c:v>
                </c:pt>
                <c:pt idx="10">
                  <c:v>326.32</c:v>
                </c:pt>
                <c:pt idx="11">
                  <c:v>327.45999999999998</c:v>
                </c:pt>
                <c:pt idx="12">
                  <c:v>329.68</c:v>
                </c:pt>
                <c:pt idx="13">
                  <c:v>330.19</c:v>
                </c:pt>
                <c:pt idx="14">
                  <c:v>331.13</c:v>
                </c:pt>
                <c:pt idx="15">
                  <c:v>332.03</c:v>
                </c:pt>
                <c:pt idx="16">
                  <c:v>333.84</c:v>
                </c:pt>
                <c:pt idx="17">
                  <c:v>335.41</c:v>
                </c:pt>
                <c:pt idx="18">
                  <c:v>336.84</c:v>
                </c:pt>
                <c:pt idx="19">
                  <c:v>338.76</c:v>
                </c:pt>
                <c:pt idx="20">
                  <c:v>340.12</c:v>
                </c:pt>
                <c:pt idx="21">
                  <c:v>341.48</c:v>
                </c:pt>
                <c:pt idx="22">
                  <c:v>343.15</c:v>
                </c:pt>
                <c:pt idx="23">
                  <c:v>344.87</c:v>
                </c:pt>
                <c:pt idx="24">
                  <c:v>346.35</c:v>
                </c:pt>
                <c:pt idx="25">
                  <c:v>347.61</c:v>
                </c:pt>
                <c:pt idx="26">
                  <c:v>349.31</c:v>
                </c:pt>
                <c:pt idx="27">
                  <c:v>351.69</c:v>
                </c:pt>
                <c:pt idx="28">
                  <c:v>353.2</c:v>
                </c:pt>
                <c:pt idx="29">
                  <c:v>354.45</c:v>
                </c:pt>
                <c:pt idx="30">
                  <c:v>355.7</c:v>
                </c:pt>
                <c:pt idx="31">
                  <c:v>356.54</c:v>
                </c:pt>
                <c:pt idx="32">
                  <c:v>357.21</c:v>
                </c:pt>
                <c:pt idx="33">
                  <c:v>358.96</c:v>
                </c:pt>
                <c:pt idx="34">
                  <c:v>360.97</c:v>
                </c:pt>
                <c:pt idx="35">
                  <c:v>362.74</c:v>
                </c:pt>
                <c:pt idx="36">
                  <c:v>363.88</c:v>
                </c:pt>
                <c:pt idx="37">
                  <c:v>366.84</c:v>
                </c:pt>
                <c:pt idx="38">
                  <c:v>368.84</c:v>
                </c:pt>
                <c:pt idx="39">
                  <c:v>369.71</c:v>
                </c:pt>
                <c:pt idx="40">
                  <c:v>371.32</c:v>
                </c:pt>
                <c:pt idx="41">
                  <c:v>373.45</c:v>
                </c:pt>
                <c:pt idx="42">
                  <c:v>375.98</c:v>
                </c:pt>
                <c:pt idx="43">
                  <c:v>377.7</c:v>
                </c:pt>
                <c:pt idx="44">
                  <c:v>379.89</c:v>
                </c:pt>
                <c:pt idx="45">
                  <c:v>382.09</c:v>
                </c:pt>
                <c:pt idx="46">
                  <c:v>384.02</c:v>
                </c:pt>
                <c:pt idx="47">
                  <c:v>385.83</c:v>
                </c:pt>
                <c:pt idx="48">
                  <c:v>387.64</c:v>
                </c:pt>
                <c:pt idx="49">
                  <c:v>390.1</c:v>
                </c:pt>
                <c:pt idx="50">
                  <c:v>391.85</c:v>
                </c:pt>
                <c:pt idx="51">
                  <c:v>394.06</c:v>
                </c:pt>
                <c:pt idx="52">
                  <c:v>396.74</c:v>
                </c:pt>
                <c:pt idx="53">
                  <c:v>398.81</c:v>
                </c:pt>
                <c:pt idx="54">
                  <c:v>400.01</c:v>
                </c:pt>
                <c:pt idx="55">
                  <c:v>404.41</c:v>
                </c:pt>
                <c:pt idx="56">
                  <c:v>406.76</c:v>
                </c:pt>
                <c:pt idx="57">
                  <c:v>408.72</c:v>
                </c:pt>
                <c:pt idx="58">
                  <c:v>411.65</c:v>
                </c:pt>
                <c:pt idx="59">
                  <c:v>414.21</c:v>
                </c:pt>
                <c:pt idx="60">
                  <c:v>416.41</c:v>
                </c:pt>
                <c:pt idx="61">
                  <c:v>418.53</c:v>
                </c:pt>
                <c:pt idx="62">
                  <c:v>421.08</c:v>
                </c:pt>
                <c:pt idx="63">
                  <c:v>424.64</c:v>
                </c:pt>
                <c:pt idx="64" formatCode="0.00">
                  <c:v>426.6</c:v>
                </c:pt>
              </c:numCache>
            </c:numRef>
          </c:val>
        </c:ser>
        <c:marker val="1"/>
        <c:axId val="131996672"/>
        <c:axId val="131998464"/>
      </c:lineChart>
      <c:lineChart>
        <c:grouping val="standard"/>
        <c:ser>
          <c:idx val="0"/>
          <c:order val="0"/>
          <c:tx>
            <c:strRef>
              <c:f>'Teploty ČR 1961-2025'!$C$2</c:f>
              <c:strCache>
                <c:ptCount val="1"/>
                <c:pt idx="0">
                  <c:v>Průměrná roční teplota ČR [°C]</c:v>
                </c:pt>
              </c:strCache>
            </c:strRef>
          </c:tx>
          <c:marker>
            <c:symbol val="none"/>
          </c:marker>
          <c:trendline>
            <c:spPr>
              <a:ln w="22225">
                <a:solidFill>
                  <a:srgbClr val="00B0F0"/>
                </a:solidFill>
                <a:prstDash val="dash"/>
              </a:ln>
            </c:spPr>
            <c:trendlineType val="linear"/>
            <c:dispEq val="1"/>
            <c:trendlineLbl>
              <c:layout>
                <c:manualLayout>
                  <c:x val="-4.3544794560643363E-2"/>
                  <c:y val="0.2310150224396012"/>
                </c:manualLayout>
              </c:layout>
              <c:numFmt formatCode="General" sourceLinked="0"/>
            </c:trendlineLbl>
          </c:trendline>
          <c:cat>
            <c:numRef>
              <c:f>'Teploty ČR 1961-2025'!$B$3:$B$67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'Teploty ČR 1961-2025'!$C$3:$C$67</c:f>
              <c:numCache>
                <c:formatCode>0.0</c:formatCode>
                <c:ptCount val="65"/>
                <c:pt idx="0">
                  <c:v>7.9</c:v>
                </c:pt>
                <c:pt idx="1">
                  <c:v>6.3</c:v>
                </c:pt>
                <c:pt idx="2">
                  <c:v>6.5</c:v>
                </c:pt>
                <c:pt idx="3">
                  <c:v>7</c:v>
                </c:pt>
                <c:pt idx="4">
                  <c:v>6.4</c:v>
                </c:pt>
                <c:pt idx="5">
                  <c:v>7.9</c:v>
                </c:pt>
                <c:pt idx="6">
                  <c:v>8</c:v>
                </c:pt>
                <c:pt idx="7">
                  <c:v>7.3</c:v>
                </c:pt>
                <c:pt idx="8">
                  <c:v>6.9</c:v>
                </c:pt>
                <c:pt idx="9">
                  <c:v>6.9</c:v>
                </c:pt>
                <c:pt idx="10">
                  <c:v>7.5</c:v>
                </c:pt>
                <c:pt idx="11">
                  <c:v>7.2</c:v>
                </c:pt>
                <c:pt idx="12">
                  <c:v>7.2</c:v>
                </c:pt>
                <c:pt idx="13">
                  <c:v>8</c:v>
                </c:pt>
                <c:pt idx="14">
                  <c:v>8</c:v>
                </c:pt>
                <c:pt idx="15">
                  <c:v>7.3</c:v>
                </c:pt>
                <c:pt idx="16">
                  <c:v>7.6</c:v>
                </c:pt>
                <c:pt idx="17">
                  <c:v>6.8</c:v>
                </c:pt>
                <c:pt idx="18">
                  <c:v>7.2</c:v>
                </c:pt>
                <c:pt idx="19">
                  <c:v>6.3</c:v>
                </c:pt>
                <c:pt idx="20">
                  <c:v>7.5</c:v>
                </c:pt>
                <c:pt idx="21">
                  <c:v>7.8</c:v>
                </c:pt>
                <c:pt idx="22">
                  <c:v>8.1999999999999993</c:v>
                </c:pt>
                <c:pt idx="23">
                  <c:v>7</c:v>
                </c:pt>
                <c:pt idx="24">
                  <c:v>6.5</c:v>
                </c:pt>
                <c:pt idx="25">
                  <c:v>7.2</c:v>
                </c:pt>
                <c:pt idx="26">
                  <c:v>6.6</c:v>
                </c:pt>
                <c:pt idx="27">
                  <c:v>8</c:v>
                </c:pt>
                <c:pt idx="28">
                  <c:v>8.4</c:v>
                </c:pt>
                <c:pt idx="29">
                  <c:v>8.4</c:v>
                </c:pt>
                <c:pt idx="30">
                  <c:v>7.2</c:v>
                </c:pt>
                <c:pt idx="31">
                  <c:v>8.6</c:v>
                </c:pt>
                <c:pt idx="32">
                  <c:v>7.6</c:v>
                </c:pt>
                <c:pt idx="33">
                  <c:v>8.9</c:v>
                </c:pt>
                <c:pt idx="34">
                  <c:v>7.9</c:v>
                </c:pt>
                <c:pt idx="35">
                  <c:v>6.3</c:v>
                </c:pt>
                <c:pt idx="36">
                  <c:v>7.6</c:v>
                </c:pt>
                <c:pt idx="37">
                  <c:v>8.1999999999999993</c:v>
                </c:pt>
                <c:pt idx="38">
                  <c:v>8.4</c:v>
                </c:pt>
                <c:pt idx="39">
                  <c:v>9.1</c:v>
                </c:pt>
                <c:pt idx="40">
                  <c:v>7.8</c:v>
                </c:pt>
                <c:pt idx="41">
                  <c:v>8.6999999999999993</c:v>
                </c:pt>
                <c:pt idx="42">
                  <c:v>8.1999999999999993</c:v>
                </c:pt>
                <c:pt idx="43">
                  <c:v>7.8</c:v>
                </c:pt>
                <c:pt idx="44">
                  <c:v>7.7</c:v>
                </c:pt>
                <c:pt idx="45">
                  <c:v>8.1999999999999993</c:v>
                </c:pt>
                <c:pt idx="46">
                  <c:v>9.1</c:v>
                </c:pt>
                <c:pt idx="47">
                  <c:v>8.9</c:v>
                </c:pt>
                <c:pt idx="48">
                  <c:v>8.4</c:v>
                </c:pt>
                <c:pt idx="49">
                  <c:v>7.2</c:v>
                </c:pt>
                <c:pt idx="50">
                  <c:v>8.5</c:v>
                </c:pt>
                <c:pt idx="51">
                  <c:v>8.3000000000000007</c:v>
                </c:pt>
                <c:pt idx="52">
                  <c:v>7.9</c:v>
                </c:pt>
                <c:pt idx="53">
                  <c:v>9.4</c:v>
                </c:pt>
                <c:pt idx="54">
                  <c:v>9.4</c:v>
                </c:pt>
                <c:pt idx="55">
                  <c:v>8.6999999999999993</c:v>
                </c:pt>
                <c:pt idx="56">
                  <c:v>8.6</c:v>
                </c:pt>
                <c:pt idx="57">
                  <c:v>9.6</c:v>
                </c:pt>
                <c:pt idx="58">
                  <c:v>9.5</c:v>
                </c:pt>
                <c:pt idx="59">
                  <c:v>9.1</c:v>
                </c:pt>
                <c:pt idx="60">
                  <c:v>8</c:v>
                </c:pt>
                <c:pt idx="61">
                  <c:v>9.1999999999999993</c:v>
                </c:pt>
                <c:pt idx="62">
                  <c:v>9.6999999999999993</c:v>
                </c:pt>
                <c:pt idx="63">
                  <c:v>10.3</c:v>
                </c:pt>
                <c:pt idx="64">
                  <c:v>8.8000000000000007</c:v>
                </c:pt>
              </c:numCache>
            </c:numRef>
          </c:val>
        </c:ser>
        <c:marker val="1"/>
        <c:axId val="132001792"/>
        <c:axId val="132000000"/>
      </c:lineChart>
      <c:catAx>
        <c:axId val="131996672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sz="800" baseline="0"/>
            </a:pPr>
            <a:endParaRPr lang="cs-CZ"/>
          </a:p>
        </c:txPr>
        <c:crossAx val="131998464"/>
        <c:crosses val="autoZero"/>
        <c:auto val="1"/>
        <c:lblAlgn val="ctr"/>
        <c:lblOffset val="100"/>
      </c:catAx>
      <c:valAx>
        <c:axId val="131998464"/>
        <c:scaling>
          <c:orientation val="minMax"/>
          <c:min val="200"/>
        </c:scaling>
        <c:axPos val="l"/>
        <c:majorGridlines/>
        <c:minorGridlines/>
        <c:numFmt formatCode="General" sourceLinked="1"/>
        <c:tickLblPos val="nextTo"/>
        <c:crossAx val="131996672"/>
        <c:crosses val="autoZero"/>
        <c:crossBetween val="between"/>
        <c:majorUnit val="10"/>
      </c:valAx>
      <c:valAx>
        <c:axId val="132000000"/>
        <c:scaling>
          <c:orientation val="minMax"/>
          <c:min val="6"/>
        </c:scaling>
        <c:axPos val="r"/>
        <c:numFmt formatCode="0.0" sourceLinked="1"/>
        <c:tickLblPos val="nextTo"/>
        <c:crossAx val="132001792"/>
        <c:crosses val="max"/>
        <c:crossBetween val="between"/>
        <c:majorUnit val="0.2"/>
      </c:valAx>
      <c:catAx>
        <c:axId val="132001792"/>
        <c:scaling>
          <c:orientation val="minMax"/>
        </c:scaling>
        <c:delete val="1"/>
        <c:axPos val="b"/>
        <c:numFmt formatCode="General" sourceLinked="1"/>
        <c:tickLblPos val="none"/>
        <c:crossAx val="132000000"/>
        <c:crosses val="autoZero"/>
        <c:auto val="1"/>
        <c:lblAlgn val="ctr"/>
        <c:lblOffset val="100"/>
      </c:catAx>
    </c:plotArea>
    <c:plotVisOnly val="1"/>
  </c:chart>
  <c:printSettings>
    <c:headerFooter/>
    <c:pageMargins b="0.78740157499999996" l="0.7000000000000004" r="0.7000000000000004" t="0.78740157499999996" header="0.30000000000000021" footer="0.3000000000000002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Teplota ČR 1983-2022 [</a:t>
            </a:r>
            <a:r>
              <a:rPr lang="en-US"/>
              <a:t>°C</a:t>
            </a:r>
            <a:r>
              <a:rPr lang="cs-CZ"/>
              <a:t>]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'Teploty ČR-1983-2023'!$B$3</c:f>
              <c:strCache>
                <c:ptCount val="1"/>
                <c:pt idx="0">
                  <c:v>°C</c:v>
                </c:pt>
              </c:strCache>
            </c:strRef>
          </c:tx>
          <c:marker>
            <c:symbol val="none"/>
          </c:marker>
          <c:trendline>
            <c:trendlineType val="linear"/>
            <c:dispEq val="1"/>
            <c:trendlineLbl>
              <c:layout>
                <c:manualLayout>
                  <c:x val="-3.7813577900463594E-2"/>
                  <c:y val="0.28338327500729077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/>
                  </a:pPr>
                  <a:endParaRPr lang="cs-CZ"/>
                </a:p>
              </c:txPr>
            </c:trendlineLbl>
          </c:trendline>
          <c:cat>
            <c:numRef>
              <c:f>'Teploty ČR-1983-2023'!$A$4:$A$43</c:f>
              <c:numCache>
                <c:formatCode>General</c:formatCode>
                <c:ptCount val="40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</c:numCache>
            </c:numRef>
          </c:cat>
          <c:val>
            <c:numRef>
              <c:f>'Teploty ČR-1983-2023'!$B$4:$B$43</c:f>
              <c:numCache>
                <c:formatCode>0.0</c:formatCode>
                <c:ptCount val="40"/>
                <c:pt idx="0">
                  <c:v>8.1999999999999993</c:v>
                </c:pt>
                <c:pt idx="1">
                  <c:v>7</c:v>
                </c:pt>
                <c:pt idx="2">
                  <c:v>6.5</c:v>
                </c:pt>
                <c:pt idx="3">
                  <c:v>7.2</c:v>
                </c:pt>
                <c:pt idx="4">
                  <c:v>6.6</c:v>
                </c:pt>
                <c:pt idx="5">
                  <c:v>8</c:v>
                </c:pt>
                <c:pt idx="6">
                  <c:v>8.4</c:v>
                </c:pt>
                <c:pt idx="7">
                  <c:v>8.4</c:v>
                </c:pt>
                <c:pt idx="8">
                  <c:v>7.2</c:v>
                </c:pt>
                <c:pt idx="9">
                  <c:v>8.6</c:v>
                </c:pt>
                <c:pt idx="10">
                  <c:v>7.6</c:v>
                </c:pt>
                <c:pt idx="11">
                  <c:v>8.9</c:v>
                </c:pt>
                <c:pt idx="12">
                  <c:v>7.9</c:v>
                </c:pt>
                <c:pt idx="13">
                  <c:v>6.3</c:v>
                </c:pt>
                <c:pt idx="14">
                  <c:v>7.6</c:v>
                </c:pt>
                <c:pt idx="15">
                  <c:v>8.1999999999999993</c:v>
                </c:pt>
                <c:pt idx="16">
                  <c:v>8.4</c:v>
                </c:pt>
                <c:pt idx="17">
                  <c:v>9.1</c:v>
                </c:pt>
                <c:pt idx="18">
                  <c:v>7.8</c:v>
                </c:pt>
                <c:pt idx="19">
                  <c:v>8.6999999999999993</c:v>
                </c:pt>
                <c:pt idx="20">
                  <c:v>8.1999999999999993</c:v>
                </c:pt>
                <c:pt idx="21">
                  <c:v>7.8</c:v>
                </c:pt>
                <c:pt idx="22">
                  <c:v>7.7</c:v>
                </c:pt>
                <c:pt idx="23">
                  <c:v>8.1999999999999993</c:v>
                </c:pt>
                <c:pt idx="24">
                  <c:v>9.1</c:v>
                </c:pt>
                <c:pt idx="25">
                  <c:v>8.9</c:v>
                </c:pt>
                <c:pt idx="26">
                  <c:v>8.4</c:v>
                </c:pt>
                <c:pt idx="27">
                  <c:v>7.2</c:v>
                </c:pt>
                <c:pt idx="28">
                  <c:v>8.5</c:v>
                </c:pt>
                <c:pt idx="29">
                  <c:v>8.3000000000000007</c:v>
                </c:pt>
                <c:pt idx="30">
                  <c:v>7.9</c:v>
                </c:pt>
                <c:pt idx="31">
                  <c:v>9.4</c:v>
                </c:pt>
                <c:pt idx="32">
                  <c:v>9.4</c:v>
                </c:pt>
                <c:pt idx="33">
                  <c:v>8.6999999999999993</c:v>
                </c:pt>
                <c:pt idx="34">
                  <c:v>8.6</c:v>
                </c:pt>
                <c:pt idx="35">
                  <c:v>9.6</c:v>
                </c:pt>
                <c:pt idx="36">
                  <c:v>9.5</c:v>
                </c:pt>
                <c:pt idx="37">
                  <c:v>9.1</c:v>
                </c:pt>
                <c:pt idx="38">
                  <c:v>8</c:v>
                </c:pt>
                <c:pt idx="39">
                  <c:v>9.1999999999999993</c:v>
                </c:pt>
              </c:numCache>
            </c:numRef>
          </c:val>
        </c:ser>
        <c:marker val="1"/>
        <c:axId val="132047616"/>
        <c:axId val="132049152"/>
      </c:lineChart>
      <c:catAx>
        <c:axId val="132047616"/>
        <c:scaling>
          <c:orientation val="minMax"/>
        </c:scaling>
        <c:axPos val="b"/>
        <c:minorGridlines/>
        <c:numFmt formatCode="General" sourceLinked="1"/>
        <c:tickLblPos val="nextTo"/>
        <c:crossAx val="132049152"/>
        <c:crosses val="autoZero"/>
        <c:auto val="1"/>
        <c:lblAlgn val="ctr"/>
        <c:lblOffset val="100"/>
      </c:catAx>
      <c:valAx>
        <c:axId val="132049152"/>
        <c:scaling>
          <c:orientation val="minMax"/>
          <c:max val="10"/>
          <c:min val="5"/>
        </c:scaling>
        <c:axPos val="l"/>
        <c:majorGridlines/>
        <c:numFmt formatCode="0.0" sourceLinked="1"/>
        <c:tickLblPos val="nextTo"/>
        <c:crossAx val="132047616"/>
        <c:crosses val="autoZero"/>
        <c:crossBetween val="between"/>
      </c:valAx>
    </c:plotArea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68</xdr:row>
      <xdr:rowOff>120650</xdr:rowOff>
    </xdr:from>
    <xdr:to>
      <xdr:col>13</xdr:col>
      <xdr:colOff>469900</xdr:colOff>
      <xdr:row>83</xdr:row>
      <xdr:rowOff>101600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184150</xdr:colOff>
      <xdr:row>84</xdr:row>
      <xdr:rowOff>177800</xdr:rowOff>
    </xdr:from>
    <xdr:to>
      <xdr:col>11</xdr:col>
      <xdr:colOff>565150</xdr:colOff>
      <xdr:row>88</xdr:row>
      <xdr:rowOff>63500</xdr:rowOff>
    </xdr:to>
    <xdr:sp macro="" textlink="">
      <xdr:nvSpPr>
        <xdr:cNvPr id="3" name="TextovéPole 2"/>
        <xdr:cNvSpPr txBox="1"/>
      </xdr:nvSpPr>
      <xdr:spPr>
        <a:xfrm>
          <a:off x="793750" y="16179800"/>
          <a:ext cx="8915400" cy="622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/>
            <a:t>V Excelu lze snadno</a:t>
          </a:r>
          <a:r>
            <a:rPr lang="cs-CZ" sz="1100" baseline="0"/>
            <a:t> prodloužit trend grafu třeba o 25 let dopředu. Pouhé  lineární  prodloužení čehokoliv dopředu by vyvolalo u klimatologů kopřivku. Tak si to jen představme. Roční nárůsty ppm CO2  zpomalí a nárůsty teplot taky.</a:t>
          </a:r>
          <a:endParaRPr lang="cs-CZ" sz="1100"/>
        </a:p>
      </xdr:txBody>
    </xdr:sp>
    <xdr:clientData/>
  </xdr:twoCellAnchor>
  <xdr:twoCellAnchor>
    <xdr:from>
      <xdr:col>1</xdr:col>
      <xdr:colOff>127000</xdr:colOff>
      <xdr:row>88</xdr:row>
      <xdr:rowOff>114300</xdr:rowOff>
    </xdr:from>
    <xdr:to>
      <xdr:col>14</xdr:col>
      <xdr:colOff>184150</xdr:colOff>
      <xdr:row>108</xdr:row>
      <xdr:rowOff>152400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114</xdr:row>
      <xdr:rowOff>0</xdr:rowOff>
    </xdr:from>
    <xdr:to>
      <xdr:col>14</xdr:col>
      <xdr:colOff>203200</xdr:colOff>
      <xdr:row>122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57600" y="21526500"/>
          <a:ext cx="5080000" cy="1549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0.05518</cdr:x>
      <cdr:y>0.04398</cdr:y>
    </cdr:from>
    <cdr:to>
      <cdr:x>0.62988</cdr:x>
      <cdr:y>0.19907</cdr:y>
    </cdr:to>
    <cdr:sp macro="" textlink="">
      <cdr:nvSpPr>
        <cdr:cNvPr id="3" name="Obdélník 2"/>
        <cdr:cNvSpPr/>
      </cdr:nvSpPr>
      <cdr:spPr>
        <a:xfrm xmlns:a="http://schemas.openxmlformats.org/drawingml/2006/main">
          <a:off x="565150" y="120650"/>
          <a:ext cx="5886450" cy="42545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cs-CZ"/>
            <a:t>Roční rozdíly ppm CO2 Mauna Loa  v trendu rostou a roční rozdíly teploty v tendu stagnují.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0.24619</cdr:x>
      <cdr:y>2.68738E-7</cdr:y>
    </cdr:from>
    <cdr:to>
      <cdr:x>0.50154</cdr:x>
      <cdr:y>0.29522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565400" y="1"/>
          <a:ext cx="2660787" cy="109855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241300</xdr:colOff>
      <xdr:row>31</xdr:row>
      <xdr:rowOff>88900</xdr:rowOff>
    </xdr:from>
    <xdr:to>
      <xdr:col>11</xdr:col>
      <xdr:colOff>393700</xdr:colOff>
      <xdr:row>46</xdr:row>
      <xdr:rowOff>69850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0</xdr:colOff>
      <xdr:row>1</xdr:row>
      <xdr:rowOff>0</xdr:rowOff>
    </xdr:from>
    <xdr:to>
      <xdr:col>11</xdr:col>
      <xdr:colOff>190500</xdr:colOff>
      <xdr:row>17</xdr:row>
      <xdr:rowOff>131233</xdr:rowOff>
    </xdr:to>
    <xdr:pic>
      <xdr:nvPicPr>
        <xdr:cNvPr id="4" name="Obrázek 1" descr="Nemecko 1983-2022- -ozáření-Sluncem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184150"/>
          <a:ext cx="5010150" cy="30776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13</xdr:col>
      <xdr:colOff>12700</xdr:colOff>
      <xdr:row>30</xdr:row>
      <xdr:rowOff>76200</xdr:rowOff>
    </xdr:to>
    <xdr:pic>
      <xdr:nvPicPr>
        <xdr:cNvPr id="5" name="Obrázek 4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38400" y="3314700"/>
          <a:ext cx="605155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381000</xdr:colOff>
      <xdr:row>29</xdr:row>
      <xdr:rowOff>152400</xdr:rowOff>
    </xdr:from>
    <xdr:to>
      <xdr:col>5</xdr:col>
      <xdr:colOff>88900</xdr:colOff>
      <xdr:row>30</xdr:row>
      <xdr:rowOff>158750</xdr:rowOff>
    </xdr:to>
    <xdr:sp macro="" textlink="">
      <xdr:nvSpPr>
        <xdr:cNvPr id="6" name="TextovéPole 5"/>
        <xdr:cNvSpPr txBox="1"/>
      </xdr:nvSpPr>
      <xdr:spPr>
        <a:xfrm>
          <a:off x="2819400" y="5492750"/>
          <a:ext cx="64135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/>
            <a:t>1980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29"/>
  <sheetViews>
    <sheetView topLeftCell="A4" zoomScaleNormal="100" workbookViewId="0">
      <selection activeCell="N20" sqref="N20"/>
    </sheetView>
  </sheetViews>
  <sheetFormatPr defaultRowHeight="14.5"/>
  <sheetData>
    <row r="2" spans="2:13" ht="56.5">
      <c r="B2" s="1"/>
      <c r="C2" s="1" t="s">
        <v>0</v>
      </c>
      <c r="D2" s="1" t="s">
        <v>1</v>
      </c>
      <c r="E2" s="1" t="s">
        <v>2</v>
      </c>
      <c r="F2" s="8" t="s">
        <v>3</v>
      </c>
      <c r="H2" s="10"/>
      <c r="I2" s="11" t="s">
        <v>2</v>
      </c>
      <c r="J2" s="12" t="s">
        <v>3</v>
      </c>
    </row>
    <row r="3" spans="2:13">
      <c r="B3" s="2">
        <v>1961</v>
      </c>
      <c r="C3" s="3">
        <v>7.9</v>
      </c>
      <c r="D3" s="4">
        <v>317.64</v>
      </c>
      <c r="E3">
        <v>0</v>
      </c>
      <c r="F3">
        <v>0</v>
      </c>
      <c r="H3" s="13">
        <v>1961</v>
      </c>
      <c r="I3" s="10">
        <v>0</v>
      </c>
      <c r="J3" s="10">
        <v>0</v>
      </c>
    </row>
    <row r="4" spans="2:13">
      <c r="B4" s="2">
        <v>1962</v>
      </c>
      <c r="C4" s="3">
        <v>6.3</v>
      </c>
      <c r="D4" s="4">
        <v>318.45</v>
      </c>
      <c r="E4" s="7">
        <v>-1.6000000000000005</v>
      </c>
      <c r="F4">
        <v>0.81000000000000227</v>
      </c>
      <c r="H4" s="13">
        <v>1962</v>
      </c>
      <c r="I4" s="14">
        <v>-1.6000000000000005</v>
      </c>
      <c r="J4" s="10">
        <v>0.81000000000000227</v>
      </c>
    </row>
    <row r="5" spans="2:13">
      <c r="B5" s="2">
        <v>1963</v>
      </c>
      <c r="C5" s="3">
        <v>6.5</v>
      </c>
      <c r="D5" s="4">
        <v>318.99</v>
      </c>
      <c r="E5" s="7">
        <v>0.20000000000000018</v>
      </c>
      <c r="F5">
        <v>0.54000000000002046</v>
      </c>
      <c r="H5" s="13">
        <v>1963</v>
      </c>
      <c r="I5" s="14">
        <v>0.20000000000000018</v>
      </c>
      <c r="J5" s="10">
        <v>0.54000000000002046</v>
      </c>
    </row>
    <row r="6" spans="2:13">
      <c r="B6" s="2">
        <v>1964</v>
      </c>
      <c r="C6" s="3">
        <v>7</v>
      </c>
      <c r="D6" s="4">
        <v>319.62</v>
      </c>
      <c r="E6" s="7">
        <v>0.5</v>
      </c>
      <c r="F6">
        <v>0.62999999999999545</v>
      </c>
      <c r="H6" s="13">
        <v>1964</v>
      </c>
      <c r="I6" s="14">
        <v>0.5</v>
      </c>
      <c r="J6" s="10">
        <v>0.62999999999999545</v>
      </c>
    </row>
    <row r="7" spans="2:13">
      <c r="B7" s="2">
        <v>1965</v>
      </c>
      <c r="C7" s="3">
        <v>6.4</v>
      </c>
      <c r="D7" s="4">
        <v>320.04000000000002</v>
      </c>
      <c r="E7" s="7">
        <v>-0.59999999999999964</v>
      </c>
      <c r="F7">
        <v>0.42000000000001592</v>
      </c>
      <c r="H7" s="13">
        <v>1965</v>
      </c>
      <c r="I7" s="14">
        <v>-0.59999999999999964</v>
      </c>
      <c r="J7" s="10">
        <v>0.42000000000001592</v>
      </c>
    </row>
    <row r="8" spans="2:13">
      <c r="B8" s="2">
        <v>1966</v>
      </c>
      <c r="C8" s="3">
        <v>7.9</v>
      </c>
      <c r="D8" s="4">
        <v>321.37</v>
      </c>
      <c r="E8" s="7">
        <v>1.5</v>
      </c>
      <c r="F8">
        <v>1.3299999999999841</v>
      </c>
      <c r="H8" s="13">
        <v>1966</v>
      </c>
      <c r="I8" s="14">
        <v>1.5</v>
      </c>
      <c r="J8" s="10">
        <v>1.3299999999999841</v>
      </c>
      <c r="M8">
        <f>9/510</f>
        <v>1.7647058823529412E-2</v>
      </c>
    </row>
    <row r="9" spans="2:13">
      <c r="B9" s="2">
        <v>1967</v>
      </c>
      <c r="C9" s="3">
        <v>8</v>
      </c>
      <c r="D9" s="4">
        <v>322.18</v>
      </c>
      <c r="E9" s="7">
        <v>9.9999999999999645E-2</v>
      </c>
      <c r="F9">
        <v>0.81000000000000227</v>
      </c>
      <c r="H9" s="13">
        <v>1967</v>
      </c>
      <c r="I9" s="14">
        <v>9.9999999999999645E-2</v>
      </c>
      <c r="J9" s="10">
        <v>0.81000000000000227</v>
      </c>
      <c r="M9">
        <v>4.7</v>
      </c>
    </row>
    <row r="10" spans="2:13">
      <c r="B10" s="2">
        <v>1968</v>
      </c>
      <c r="C10" s="3">
        <v>7.3</v>
      </c>
      <c r="D10" s="4">
        <v>323.05</v>
      </c>
      <c r="E10" s="7">
        <v>-0.70000000000000018</v>
      </c>
      <c r="F10">
        <v>0.87000000000000455</v>
      </c>
      <c r="H10" s="13">
        <v>1968</v>
      </c>
      <c r="I10" s="14">
        <v>-0.70000000000000018</v>
      </c>
      <c r="J10" s="10">
        <v>0.87000000000000455</v>
      </c>
      <c r="M10">
        <f>M9*M8</f>
        <v>8.294117647058824E-2</v>
      </c>
    </row>
    <row r="11" spans="2:13">
      <c r="B11" s="2">
        <v>1969</v>
      </c>
      <c r="C11" s="3">
        <v>6.9</v>
      </c>
      <c r="D11" s="4">
        <v>324.62</v>
      </c>
      <c r="E11" s="7">
        <v>-0.39999999999999947</v>
      </c>
      <c r="F11">
        <v>1.5699999999999932</v>
      </c>
      <c r="H11" s="13">
        <v>1969</v>
      </c>
      <c r="I11" s="14">
        <v>-0.39999999999999947</v>
      </c>
      <c r="J11" s="10">
        <v>1.5699999999999932</v>
      </c>
    </row>
    <row r="12" spans="2:13">
      <c r="B12" s="2">
        <v>1970</v>
      </c>
      <c r="C12" s="3">
        <v>6.9</v>
      </c>
      <c r="D12" s="4">
        <v>325.68</v>
      </c>
      <c r="E12" s="7">
        <v>0</v>
      </c>
      <c r="F12">
        <v>1.0600000000000023</v>
      </c>
      <c r="H12" s="13">
        <v>1970</v>
      </c>
      <c r="I12" s="14">
        <v>0</v>
      </c>
      <c r="J12" s="10">
        <v>1.0600000000000023</v>
      </c>
      <c r="M12" s="24">
        <v>5.6699999999999998E-8</v>
      </c>
    </row>
    <row r="13" spans="2:13">
      <c r="B13" s="2">
        <v>1971</v>
      </c>
      <c r="C13" s="3">
        <v>7.5</v>
      </c>
      <c r="D13" s="4">
        <v>326.32</v>
      </c>
      <c r="E13" s="7">
        <v>0.59999999999999964</v>
      </c>
      <c r="F13">
        <v>0.63999999999998636</v>
      </c>
      <c r="H13" s="13">
        <v>1971</v>
      </c>
      <c r="I13" s="14">
        <v>0.59999999999999964</v>
      </c>
      <c r="J13" s="10">
        <v>0.63999999999998636</v>
      </c>
      <c r="M13">
        <v>0.83</v>
      </c>
    </row>
    <row r="14" spans="2:13">
      <c r="B14" s="2">
        <v>1972</v>
      </c>
      <c r="C14" s="3">
        <v>7.2</v>
      </c>
      <c r="D14" s="4">
        <v>327.45999999999998</v>
      </c>
      <c r="E14" s="7">
        <v>-0.29999999999999982</v>
      </c>
      <c r="F14">
        <v>1.1399999999999864</v>
      </c>
      <c r="H14" s="13">
        <v>1972</v>
      </c>
      <c r="I14" s="14">
        <v>-0.29999999999999982</v>
      </c>
      <c r="J14" s="10">
        <v>1.1399999999999864</v>
      </c>
      <c r="M14" s="24">
        <f>M13/M12</f>
        <v>14638447.971781304</v>
      </c>
    </row>
    <row r="15" spans="2:13">
      <c r="B15" s="2">
        <v>1973</v>
      </c>
      <c r="C15" s="3">
        <v>7.2</v>
      </c>
      <c r="D15" s="4">
        <v>329.68</v>
      </c>
      <c r="E15" s="7">
        <v>0</v>
      </c>
      <c r="F15">
        <v>2.2200000000000273</v>
      </c>
      <c r="H15" s="13">
        <v>1973</v>
      </c>
      <c r="I15" s="14">
        <v>0</v>
      </c>
      <c r="J15" s="10">
        <v>2.2200000000000273</v>
      </c>
      <c r="M15" s="24">
        <f>M14^0.25</f>
        <v>61.854850044518145</v>
      </c>
    </row>
    <row r="16" spans="2:13">
      <c r="B16" s="2">
        <v>1974</v>
      </c>
      <c r="C16" s="3">
        <v>8</v>
      </c>
      <c r="D16" s="4">
        <v>330.19</v>
      </c>
      <c r="E16" s="7">
        <v>0.79999999999999982</v>
      </c>
      <c r="F16">
        <v>0.50999999999999091</v>
      </c>
      <c r="H16" s="13">
        <v>1974</v>
      </c>
      <c r="I16" s="14">
        <v>0.79999999999999982</v>
      </c>
      <c r="J16" s="10">
        <v>0.50999999999999091</v>
      </c>
      <c r="M16" t="s">
        <v>32</v>
      </c>
    </row>
    <row r="17" spans="2:10">
      <c r="B17" s="2">
        <v>1975</v>
      </c>
      <c r="C17" s="3">
        <v>8</v>
      </c>
      <c r="D17" s="4">
        <v>331.13</v>
      </c>
      <c r="E17" s="7">
        <v>0</v>
      </c>
      <c r="F17">
        <v>0.93999999999999773</v>
      </c>
      <c r="H17" s="13">
        <v>1975</v>
      </c>
      <c r="I17" s="14">
        <v>0</v>
      </c>
      <c r="J17" s="10">
        <v>0.93999999999999773</v>
      </c>
    </row>
    <row r="18" spans="2:10">
      <c r="B18" s="2">
        <v>1976</v>
      </c>
      <c r="C18" s="3">
        <v>7.3</v>
      </c>
      <c r="D18" s="4">
        <v>332.03</v>
      </c>
      <c r="E18" s="7">
        <v>-0.70000000000000018</v>
      </c>
      <c r="F18" s="9">
        <v>0.89999999999997726</v>
      </c>
      <c r="H18" s="13">
        <v>1976</v>
      </c>
      <c r="I18" s="14">
        <v>-0.70000000000000018</v>
      </c>
      <c r="J18" s="15">
        <v>0.89999999999997726</v>
      </c>
    </row>
    <row r="19" spans="2:10">
      <c r="B19" s="2">
        <v>1977</v>
      </c>
      <c r="C19" s="3">
        <v>7.6</v>
      </c>
      <c r="D19" s="4">
        <v>333.84</v>
      </c>
      <c r="E19" s="7">
        <v>0.29999999999999982</v>
      </c>
      <c r="F19">
        <v>1.8100000000000023</v>
      </c>
      <c r="H19" s="13">
        <v>1977</v>
      </c>
      <c r="I19" s="14">
        <v>0.29999999999999982</v>
      </c>
      <c r="J19" s="10">
        <v>1.8100000000000023</v>
      </c>
    </row>
    <row r="20" spans="2:10">
      <c r="B20" s="2">
        <v>1978</v>
      </c>
      <c r="C20" s="3">
        <v>6.8</v>
      </c>
      <c r="D20" s="4">
        <v>335.41</v>
      </c>
      <c r="E20" s="7">
        <v>-0.79999999999999982</v>
      </c>
      <c r="F20">
        <v>1.57000000000005</v>
      </c>
      <c r="H20" s="13">
        <v>1978</v>
      </c>
      <c r="I20" s="14">
        <v>-0.79999999999999982</v>
      </c>
      <c r="J20" s="10">
        <v>1.57000000000005</v>
      </c>
    </row>
    <row r="21" spans="2:10">
      <c r="B21" s="2">
        <v>1979</v>
      </c>
      <c r="C21" s="3">
        <v>7.2</v>
      </c>
      <c r="D21" s="4">
        <v>336.84</v>
      </c>
      <c r="E21" s="7">
        <v>0.40000000000000036</v>
      </c>
      <c r="F21">
        <v>1.42999999999995</v>
      </c>
      <c r="H21" s="13">
        <v>1979</v>
      </c>
      <c r="I21" s="14">
        <v>0.40000000000000036</v>
      </c>
      <c r="J21" s="10">
        <v>1.42999999999995</v>
      </c>
    </row>
    <row r="22" spans="2:10">
      <c r="B22" s="2">
        <v>1980</v>
      </c>
      <c r="C22" s="3">
        <v>6.3</v>
      </c>
      <c r="D22" s="4">
        <v>338.76</v>
      </c>
      <c r="E22" s="7">
        <v>-0.90000000000000036</v>
      </c>
      <c r="F22">
        <v>1.9200000000000159</v>
      </c>
      <c r="H22" s="13">
        <v>1980</v>
      </c>
      <c r="I22" s="14">
        <v>-0.90000000000000036</v>
      </c>
      <c r="J22" s="10">
        <v>1.9200000000000159</v>
      </c>
    </row>
    <row r="23" spans="2:10">
      <c r="B23" s="2">
        <v>1981</v>
      </c>
      <c r="C23" s="3">
        <v>7.5</v>
      </c>
      <c r="D23" s="4">
        <v>340.12</v>
      </c>
      <c r="E23" s="7">
        <v>1.2000000000000002</v>
      </c>
      <c r="F23">
        <v>1.3600000000000136</v>
      </c>
      <c r="H23" s="13">
        <v>1981</v>
      </c>
      <c r="I23" s="14">
        <v>1.2000000000000002</v>
      </c>
      <c r="J23" s="10">
        <v>1.3600000000000136</v>
      </c>
    </row>
    <row r="24" spans="2:10">
      <c r="B24" s="2">
        <v>1982</v>
      </c>
      <c r="C24" s="3">
        <v>7.8</v>
      </c>
      <c r="D24" s="4">
        <v>341.48</v>
      </c>
      <c r="E24" s="7">
        <v>0.29999999999999982</v>
      </c>
      <c r="F24">
        <v>1.3600000000000136</v>
      </c>
      <c r="H24" s="13">
        <v>1982</v>
      </c>
      <c r="I24" s="14">
        <v>0.29999999999999982</v>
      </c>
      <c r="J24" s="10">
        <v>1.3600000000000136</v>
      </c>
    </row>
    <row r="25" spans="2:10">
      <c r="B25" s="2">
        <v>1983</v>
      </c>
      <c r="C25" s="3">
        <v>8.1999999999999993</v>
      </c>
      <c r="D25" s="4">
        <v>343.15</v>
      </c>
      <c r="E25" s="7">
        <v>0.39999999999999947</v>
      </c>
      <c r="F25">
        <v>1.6699999999999591</v>
      </c>
      <c r="H25" s="13">
        <v>1983</v>
      </c>
      <c r="I25" s="14">
        <v>0.39999999999999947</v>
      </c>
      <c r="J25" s="10">
        <v>1.6699999999999591</v>
      </c>
    </row>
    <row r="26" spans="2:10">
      <c r="B26" s="2">
        <v>1984</v>
      </c>
      <c r="C26" s="3">
        <v>7</v>
      </c>
      <c r="D26" s="4">
        <v>344.87</v>
      </c>
      <c r="E26" s="7">
        <v>-1.1999999999999993</v>
      </c>
      <c r="F26">
        <v>1.7200000000000273</v>
      </c>
      <c r="H26" s="13">
        <v>1984</v>
      </c>
      <c r="I26" s="14">
        <v>-1.1999999999999993</v>
      </c>
      <c r="J26" s="10">
        <v>1.7200000000000273</v>
      </c>
    </row>
    <row r="27" spans="2:10">
      <c r="B27" s="2">
        <v>1985</v>
      </c>
      <c r="C27" s="3">
        <v>6.5</v>
      </c>
      <c r="D27" s="4">
        <v>346.35</v>
      </c>
      <c r="E27" s="7">
        <v>-0.5</v>
      </c>
      <c r="F27">
        <v>1.4800000000000182</v>
      </c>
      <c r="H27" s="13">
        <v>1985</v>
      </c>
      <c r="I27" s="14">
        <v>-0.5</v>
      </c>
      <c r="J27" s="10">
        <v>1.4800000000000182</v>
      </c>
    </row>
    <row r="28" spans="2:10">
      <c r="B28" s="2">
        <v>1986</v>
      </c>
      <c r="C28" s="3">
        <v>7.2</v>
      </c>
      <c r="D28" s="4">
        <v>347.61</v>
      </c>
      <c r="E28" s="7">
        <v>0.70000000000000018</v>
      </c>
      <c r="F28">
        <v>1.2599999999999909</v>
      </c>
      <c r="H28" s="13">
        <v>1986</v>
      </c>
      <c r="I28" s="14">
        <v>0.70000000000000018</v>
      </c>
      <c r="J28" s="10">
        <v>1.2599999999999909</v>
      </c>
    </row>
    <row r="29" spans="2:10">
      <c r="B29" s="2">
        <v>1987</v>
      </c>
      <c r="C29" s="3">
        <v>6.6</v>
      </c>
      <c r="D29" s="4">
        <v>349.31</v>
      </c>
      <c r="E29" s="7">
        <v>-0.60000000000000053</v>
      </c>
      <c r="F29" s="9">
        <v>1.6999999999999886</v>
      </c>
      <c r="H29" s="13">
        <v>1987</v>
      </c>
      <c r="I29" s="14">
        <v>-0.60000000000000053</v>
      </c>
      <c r="J29" s="15">
        <v>1.6999999999999886</v>
      </c>
    </row>
    <row r="30" spans="2:10">
      <c r="B30" s="2">
        <v>1988</v>
      </c>
      <c r="C30" s="3">
        <v>8</v>
      </c>
      <c r="D30" s="4">
        <v>351.69</v>
      </c>
      <c r="E30" s="7">
        <v>1.4000000000000004</v>
      </c>
      <c r="F30">
        <v>2.3799999999999955</v>
      </c>
      <c r="H30" s="13">
        <v>1988</v>
      </c>
      <c r="I30" s="14">
        <v>1.4000000000000004</v>
      </c>
      <c r="J30" s="10">
        <v>2.3799999999999955</v>
      </c>
    </row>
    <row r="31" spans="2:10">
      <c r="B31" s="2">
        <v>1989</v>
      </c>
      <c r="C31" s="3">
        <v>8.4</v>
      </c>
      <c r="D31" s="4">
        <v>353.2</v>
      </c>
      <c r="E31" s="7">
        <v>0.40000000000000036</v>
      </c>
      <c r="F31">
        <v>1.5099999999999909</v>
      </c>
      <c r="H31" s="13">
        <v>1989</v>
      </c>
      <c r="I31" s="14">
        <v>0.40000000000000036</v>
      </c>
      <c r="J31" s="10">
        <v>1.5099999999999909</v>
      </c>
    </row>
    <row r="32" spans="2:10">
      <c r="B32" s="2">
        <v>1990</v>
      </c>
      <c r="C32" s="3">
        <v>8.4</v>
      </c>
      <c r="D32" s="4">
        <v>354.45</v>
      </c>
      <c r="E32" s="7">
        <v>0</v>
      </c>
      <c r="F32">
        <v>1.25</v>
      </c>
      <c r="H32" s="13">
        <v>1990</v>
      </c>
      <c r="I32" s="14">
        <v>0</v>
      </c>
      <c r="J32" s="10">
        <v>1.25</v>
      </c>
    </row>
    <row r="33" spans="2:10">
      <c r="B33" s="2">
        <v>1991</v>
      </c>
      <c r="C33" s="3">
        <v>7.2</v>
      </c>
      <c r="D33" s="4">
        <v>355.7</v>
      </c>
      <c r="E33" s="7">
        <v>-1.2000000000000002</v>
      </c>
      <c r="F33">
        <v>1.25</v>
      </c>
      <c r="H33" s="13">
        <v>1991</v>
      </c>
      <c r="I33" s="14">
        <v>-1.2000000000000002</v>
      </c>
      <c r="J33" s="10">
        <v>1.25</v>
      </c>
    </row>
    <row r="34" spans="2:10">
      <c r="B34" s="2">
        <v>1992</v>
      </c>
      <c r="C34" s="3">
        <v>8.6</v>
      </c>
      <c r="D34" s="4">
        <v>356.54</v>
      </c>
      <c r="E34" s="7">
        <v>1.3999999999999995</v>
      </c>
      <c r="F34">
        <v>0.84000000000003183</v>
      </c>
      <c r="H34" s="13">
        <v>1992</v>
      </c>
      <c r="I34" s="14">
        <v>1.3999999999999995</v>
      </c>
      <c r="J34" s="10">
        <v>0.84000000000003183</v>
      </c>
    </row>
    <row r="35" spans="2:10">
      <c r="B35" s="2">
        <v>1993</v>
      </c>
      <c r="C35" s="3">
        <v>7.6</v>
      </c>
      <c r="D35" s="4">
        <v>357.21</v>
      </c>
      <c r="E35" s="7">
        <v>-1</v>
      </c>
      <c r="F35">
        <v>0.66999999999995907</v>
      </c>
      <c r="H35" s="13">
        <v>1993</v>
      </c>
      <c r="I35" s="14">
        <v>-1</v>
      </c>
      <c r="J35" s="10">
        <v>0.66999999999995907</v>
      </c>
    </row>
    <row r="36" spans="2:10">
      <c r="B36" s="2">
        <v>1994</v>
      </c>
      <c r="C36" s="3">
        <v>8.9</v>
      </c>
      <c r="D36" s="4">
        <v>358.96</v>
      </c>
      <c r="E36" s="7">
        <v>1.3000000000000007</v>
      </c>
      <c r="F36">
        <v>1.75</v>
      </c>
      <c r="H36" s="13">
        <v>1994</v>
      </c>
      <c r="I36" s="14">
        <v>1.3000000000000007</v>
      </c>
      <c r="J36" s="10">
        <v>1.75</v>
      </c>
    </row>
    <row r="37" spans="2:10">
      <c r="B37" s="2">
        <v>1995</v>
      </c>
      <c r="C37" s="3">
        <v>7.9</v>
      </c>
      <c r="D37" s="4">
        <v>360.97</v>
      </c>
      <c r="E37" s="7">
        <v>-1</v>
      </c>
      <c r="F37">
        <v>2.0100000000000477</v>
      </c>
      <c r="H37" s="13">
        <v>1995</v>
      </c>
      <c r="I37" s="14">
        <v>-1</v>
      </c>
      <c r="J37" s="10">
        <v>2.0100000000000477</v>
      </c>
    </row>
    <row r="38" spans="2:10">
      <c r="B38" s="2">
        <v>1996</v>
      </c>
      <c r="C38" s="3">
        <v>6.3</v>
      </c>
      <c r="D38" s="4">
        <v>362.74</v>
      </c>
      <c r="E38" s="7">
        <v>-1.6000000000000005</v>
      </c>
      <c r="F38">
        <v>1.7699999999999818</v>
      </c>
      <c r="H38" s="13">
        <v>1996</v>
      </c>
      <c r="I38" s="14">
        <v>-1.6000000000000005</v>
      </c>
      <c r="J38" s="10">
        <v>1.7699999999999818</v>
      </c>
    </row>
    <row r="39" spans="2:10">
      <c r="B39" s="2">
        <v>1997</v>
      </c>
      <c r="C39" s="3">
        <v>7.6</v>
      </c>
      <c r="D39" s="4">
        <v>363.88</v>
      </c>
      <c r="E39" s="7">
        <v>1.2999999999999998</v>
      </c>
      <c r="F39">
        <v>1.1399999999999864</v>
      </c>
      <c r="H39" s="13">
        <v>1997</v>
      </c>
      <c r="I39" s="14">
        <v>1.2999999999999998</v>
      </c>
      <c r="J39" s="10">
        <v>1.1399999999999864</v>
      </c>
    </row>
    <row r="40" spans="2:10">
      <c r="B40" s="2">
        <v>1998</v>
      </c>
      <c r="C40" s="3">
        <v>8.1999999999999993</v>
      </c>
      <c r="D40" s="4">
        <v>366.84</v>
      </c>
      <c r="E40" s="7">
        <v>0.59999999999999964</v>
      </c>
      <c r="F40">
        <v>2.9599999999999795</v>
      </c>
      <c r="H40" s="13">
        <v>1998</v>
      </c>
      <c r="I40" s="14">
        <v>0.59999999999999964</v>
      </c>
      <c r="J40" s="10">
        <v>2.9599999999999795</v>
      </c>
    </row>
    <row r="41" spans="2:10">
      <c r="B41" s="2">
        <v>1999</v>
      </c>
      <c r="C41" s="3">
        <v>8.4</v>
      </c>
      <c r="D41" s="4">
        <v>368.84</v>
      </c>
      <c r="E41" s="7">
        <v>0.20000000000000107</v>
      </c>
      <c r="F41" s="9">
        <v>2</v>
      </c>
      <c r="H41" s="13">
        <v>1999</v>
      </c>
      <c r="I41" s="14">
        <v>0.20000000000000107</v>
      </c>
      <c r="J41" s="15">
        <v>2</v>
      </c>
    </row>
    <row r="42" spans="2:10">
      <c r="B42" s="2">
        <v>2000</v>
      </c>
      <c r="C42" s="3">
        <v>9.1</v>
      </c>
      <c r="D42" s="4">
        <v>369.71</v>
      </c>
      <c r="E42" s="7">
        <v>0.69999999999999929</v>
      </c>
      <c r="F42">
        <v>0.87000000000000455</v>
      </c>
      <c r="H42" s="13">
        <v>2000</v>
      </c>
      <c r="I42" s="14">
        <v>0.69999999999999929</v>
      </c>
      <c r="J42" s="10">
        <v>0.87000000000000455</v>
      </c>
    </row>
    <row r="43" spans="2:10">
      <c r="B43" s="2">
        <v>2001</v>
      </c>
      <c r="C43" s="3">
        <v>7.8</v>
      </c>
      <c r="D43" s="4">
        <v>371.32</v>
      </c>
      <c r="E43" s="7">
        <v>-1.2999999999999998</v>
      </c>
      <c r="F43">
        <v>1.6100000000000136</v>
      </c>
      <c r="H43" s="13">
        <v>2001</v>
      </c>
      <c r="I43" s="14">
        <v>-1.2999999999999998</v>
      </c>
      <c r="J43" s="10">
        <v>1.6100000000000136</v>
      </c>
    </row>
    <row r="44" spans="2:10">
      <c r="B44" s="2">
        <v>2002</v>
      </c>
      <c r="C44" s="3">
        <v>8.6999999999999993</v>
      </c>
      <c r="D44" s="4">
        <v>373.45</v>
      </c>
      <c r="E44" s="7">
        <v>0.89999999999999947</v>
      </c>
      <c r="F44">
        <v>2.1299999999999955</v>
      </c>
      <c r="H44" s="13">
        <v>2002</v>
      </c>
      <c r="I44" s="14">
        <v>0.89999999999999947</v>
      </c>
      <c r="J44" s="10">
        <v>2.1299999999999955</v>
      </c>
    </row>
    <row r="45" spans="2:10">
      <c r="B45" s="2">
        <v>2003</v>
      </c>
      <c r="C45" s="3">
        <v>8.1999999999999993</v>
      </c>
      <c r="D45" s="4">
        <v>375.98</v>
      </c>
      <c r="E45" s="7">
        <v>-0.5</v>
      </c>
      <c r="F45">
        <v>2.5300000000000296</v>
      </c>
      <c r="H45" s="13">
        <v>2003</v>
      </c>
      <c r="I45" s="14">
        <v>-0.5</v>
      </c>
      <c r="J45" s="10">
        <v>2.5300000000000296</v>
      </c>
    </row>
    <row r="46" spans="2:10">
      <c r="B46" s="2">
        <v>2004</v>
      </c>
      <c r="C46" s="3">
        <v>7.8</v>
      </c>
      <c r="D46" s="4">
        <v>377.7</v>
      </c>
      <c r="E46" s="7">
        <v>-0.39999999999999947</v>
      </c>
      <c r="F46">
        <v>1.7199999999999704</v>
      </c>
      <c r="H46" s="13">
        <v>2004</v>
      </c>
      <c r="I46" s="14">
        <v>-0.39999999999999947</v>
      </c>
      <c r="J46" s="10">
        <v>1.7199999999999704</v>
      </c>
    </row>
    <row r="47" spans="2:10">
      <c r="B47" s="2">
        <v>2005</v>
      </c>
      <c r="C47" s="3">
        <v>7.7</v>
      </c>
      <c r="D47" s="4">
        <v>379.89</v>
      </c>
      <c r="E47" s="7">
        <v>-9.9999999999999645E-2</v>
      </c>
      <c r="F47">
        <v>2.1899999999999977</v>
      </c>
      <c r="H47" s="13">
        <v>2005</v>
      </c>
      <c r="I47" s="14">
        <v>-9.9999999999999645E-2</v>
      </c>
      <c r="J47" s="10">
        <v>2.1899999999999977</v>
      </c>
    </row>
    <row r="48" spans="2:10">
      <c r="B48" s="2">
        <v>2006</v>
      </c>
      <c r="C48" s="3">
        <v>8.1999999999999993</v>
      </c>
      <c r="D48" s="4">
        <v>382.09</v>
      </c>
      <c r="E48" s="7">
        <v>0.49999999999999911</v>
      </c>
      <c r="F48" s="9">
        <v>2.1999999999999886</v>
      </c>
      <c r="H48" s="13">
        <v>2006</v>
      </c>
      <c r="I48" s="14">
        <v>0.49999999999999911</v>
      </c>
      <c r="J48" s="15">
        <v>2.1999999999999886</v>
      </c>
    </row>
    <row r="49" spans="2:10">
      <c r="B49" s="2">
        <v>2007</v>
      </c>
      <c r="C49" s="3">
        <v>9.1</v>
      </c>
      <c r="D49" s="4">
        <v>384.02</v>
      </c>
      <c r="E49" s="7">
        <v>0.90000000000000036</v>
      </c>
      <c r="F49">
        <v>1.9300000000000068</v>
      </c>
      <c r="H49" s="13">
        <v>2007</v>
      </c>
      <c r="I49" s="14">
        <v>0.90000000000000036</v>
      </c>
      <c r="J49" s="10">
        <v>1.9300000000000068</v>
      </c>
    </row>
    <row r="50" spans="2:10">
      <c r="B50" s="2">
        <v>2008</v>
      </c>
      <c r="C50" s="3">
        <v>8.9</v>
      </c>
      <c r="D50" s="4">
        <v>385.83</v>
      </c>
      <c r="E50" s="7">
        <v>-0.19999999999999929</v>
      </c>
      <c r="F50">
        <v>1.8100000000000023</v>
      </c>
      <c r="H50" s="13">
        <v>2008</v>
      </c>
      <c r="I50" s="14">
        <v>-0.19999999999999929</v>
      </c>
      <c r="J50" s="10">
        <v>1.8100000000000023</v>
      </c>
    </row>
    <row r="51" spans="2:10">
      <c r="B51" s="2">
        <v>2009</v>
      </c>
      <c r="C51" s="3">
        <v>8.4</v>
      </c>
      <c r="D51" s="4">
        <v>387.64</v>
      </c>
      <c r="E51" s="7">
        <v>-0.5</v>
      </c>
      <c r="F51">
        <v>1.8100000000000023</v>
      </c>
      <c r="H51" s="13">
        <v>2009</v>
      </c>
      <c r="I51" s="14">
        <v>-0.5</v>
      </c>
      <c r="J51" s="10">
        <v>1.8100000000000023</v>
      </c>
    </row>
    <row r="52" spans="2:10">
      <c r="B52" s="2">
        <v>2010</v>
      </c>
      <c r="C52" s="3">
        <v>7.2</v>
      </c>
      <c r="D52" s="4">
        <v>390.1</v>
      </c>
      <c r="E52" s="7">
        <v>-1.2000000000000002</v>
      </c>
      <c r="F52">
        <v>2.4600000000000364</v>
      </c>
      <c r="H52" s="13">
        <v>2010</v>
      </c>
      <c r="I52" s="14">
        <v>-1.2000000000000002</v>
      </c>
      <c r="J52" s="10">
        <v>2.4600000000000364</v>
      </c>
    </row>
    <row r="53" spans="2:10">
      <c r="B53" s="2">
        <v>2011</v>
      </c>
      <c r="C53" s="3">
        <v>8.5</v>
      </c>
      <c r="D53" s="4">
        <v>391.85</v>
      </c>
      <c r="E53" s="7">
        <v>1.2999999999999998</v>
      </c>
      <c r="F53">
        <v>1.75</v>
      </c>
      <c r="H53" s="13">
        <v>2011</v>
      </c>
      <c r="I53" s="14">
        <v>1.2999999999999998</v>
      </c>
      <c r="J53" s="10">
        <v>1.75</v>
      </c>
    </row>
    <row r="54" spans="2:10">
      <c r="B54" s="2">
        <v>2012</v>
      </c>
      <c r="C54" s="3">
        <v>8.3000000000000007</v>
      </c>
      <c r="D54" s="4">
        <v>394.06</v>
      </c>
      <c r="E54" s="7">
        <v>-0.19999999999999929</v>
      </c>
      <c r="F54">
        <v>2.2099999999999795</v>
      </c>
      <c r="H54" s="13">
        <v>2012</v>
      </c>
      <c r="I54" s="14">
        <v>-0.19999999999999929</v>
      </c>
      <c r="J54" s="10">
        <v>2.2099999999999795</v>
      </c>
    </row>
    <row r="55" spans="2:10">
      <c r="B55" s="2">
        <v>2013</v>
      </c>
      <c r="C55" s="3">
        <v>7.9</v>
      </c>
      <c r="D55" s="4">
        <v>396.74</v>
      </c>
      <c r="E55" s="7">
        <v>-0.40000000000000036</v>
      </c>
      <c r="F55">
        <v>2.6800000000000068</v>
      </c>
      <c r="H55" s="13">
        <v>2013</v>
      </c>
      <c r="I55" s="14">
        <v>-0.40000000000000036</v>
      </c>
      <c r="J55" s="10">
        <v>2.6800000000000068</v>
      </c>
    </row>
    <row r="56" spans="2:10">
      <c r="B56" s="2">
        <v>2014</v>
      </c>
      <c r="C56" s="3">
        <v>9.4</v>
      </c>
      <c r="D56" s="4">
        <v>398.81</v>
      </c>
      <c r="E56" s="7">
        <v>1.5</v>
      </c>
      <c r="F56">
        <v>2.0699999999999932</v>
      </c>
      <c r="H56" s="13">
        <v>2014</v>
      </c>
      <c r="I56" s="14">
        <v>1.5</v>
      </c>
      <c r="J56" s="10">
        <v>2.0699999999999932</v>
      </c>
    </row>
    <row r="57" spans="2:10">
      <c r="B57" s="2">
        <v>2015</v>
      </c>
      <c r="C57" s="3">
        <v>9.4</v>
      </c>
      <c r="D57" s="4">
        <v>400.01</v>
      </c>
      <c r="E57" s="7">
        <v>0</v>
      </c>
      <c r="F57" s="9">
        <v>1.1999999999999886</v>
      </c>
      <c r="H57" s="13">
        <v>2015</v>
      </c>
      <c r="I57" s="14">
        <v>0</v>
      </c>
      <c r="J57" s="15">
        <v>1.1999999999999886</v>
      </c>
    </row>
    <row r="58" spans="2:10">
      <c r="B58" s="2">
        <v>2016</v>
      </c>
      <c r="C58" s="3">
        <v>8.6999999999999993</v>
      </c>
      <c r="D58" s="4">
        <v>404.41</v>
      </c>
      <c r="E58" s="7">
        <v>-0.70000000000000107</v>
      </c>
      <c r="F58" s="9">
        <v>4.4000000000000341</v>
      </c>
      <c r="H58" s="13">
        <v>2016</v>
      </c>
      <c r="I58" s="14">
        <v>-0.70000000000000107</v>
      </c>
      <c r="J58" s="15">
        <v>4.4000000000000341</v>
      </c>
    </row>
    <row r="59" spans="2:10">
      <c r="B59" s="2">
        <v>2017</v>
      </c>
      <c r="C59" s="3">
        <v>8.6</v>
      </c>
      <c r="D59" s="4">
        <v>406.76</v>
      </c>
      <c r="E59" s="7">
        <v>-9.9999999999999645E-2</v>
      </c>
      <c r="F59">
        <v>2.3499999999999659</v>
      </c>
      <c r="H59" s="13">
        <v>2017</v>
      </c>
      <c r="I59" s="14">
        <v>-9.9999999999999645E-2</v>
      </c>
      <c r="J59" s="10">
        <v>2.3499999999999659</v>
      </c>
    </row>
    <row r="60" spans="2:10">
      <c r="B60" s="2">
        <v>2018</v>
      </c>
      <c r="C60" s="3">
        <v>9.6</v>
      </c>
      <c r="D60" s="4">
        <v>408.72</v>
      </c>
      <c r="E60" s="7">
        <v>1</v>
      </c>
      <c r="F60">
        <v>1.9600000000000364</v>
      </c>
      <c r="H60" s="13">
        <v>2018</v>
      </c>
      <c r="I60" s="14">
        <v>1</v>
      </c>
      <c r="J60" s="10">
        <v>1.9600000000000364</v>
      </c>
    </row>
    <row r="61" spans="2:10">
      <c r="B61" s="2">
        <v>2019</v>
      </c>
      <c r="C61" s="3">
        <v>9.5</v>
      </c>
      <c r="D61" s="4">
        <v>411.65</v>
      </c>
      <c r="E61" s="7">
        <v>-9.9999999999999645E-2</v>
      </c>
      <c r="F61">
        <v>2.92999999999995</v>
      </c>
      <c r="H61" s="13">
        <v>2019</v>
      </c>
      <c r="I61" s="14">
        <v>-9.9999999999999645E-2</v>
      </c>
      <c r="J61" s="10">
        <v>2.92999999999995</v>
      </c>
    </row>
    <row r="62" spans="2:10">
      <c r="B62" s="2">
        <v>2020</v>
      </c>
      <c r="C62" s="3">
        <v>9.1</v>
      </c>
      <c r="D62" s="4">
        <v>414.21</v>
      </c>
      <c r="E62" s="7">
        <v>-0.40000000000000036</v>
      </c>
      <c r="F62">
        <v>2.5600000000000023</v>
      </c>
      <c r="H62" s="13">
        <v>2020</v>
      </c>
      <c r="I62" s="14">
        <v>-0.40000000000000036</v>
      </c>
      <c r="J62" s="10">
        <v>2.5600000000000023</v>
      </c>
    </row>
    <row r="63" spans="2:10">
      <c r="B63" s="2">
        <v>2021</v>
      </c>
      <c r="C63" s="3">
        <v>8</v>
      </c>
      <c r="D63" s="4">
        <v>416.41</v>
      </c>
      <c r="E63" s="7">
        <v>-1.0999999999999996</v>
      </c>
      <c r="F63" s="9">
        <v>2.2000000000000455</v>
      </c>
      <c r="H63" s="13">
        <v>2021</v>
      </c>
      <c r="I63" s="14">
        <v>-1.0999999999999996</v>
      </c>
      <c r="J63" s="15">
        <v>2.2000000000000455</v>
      </c>
    </row>
    <row r="64" spans="2:10">
      <c r="B64" s="2">
        <v>2022</v>
      </c>
      <c r="C64" s="3">
        <v>9.1999999999999993</v>
      </c>
      <c r="D64" s="4">
        <v>418.53</v>
      </c>
      <c r="E64" s="7">
        <v>1.1999999999999993</v>
      </c>
      <c r="F64">
        <v>2.1199999999999477</v>
      </c>
      <c r="H64" s="13">
        <v>2022</v>
      </c>
      <c r="I64" s="14">
        <v>1.1999999999999993</v>
      </c>
      <c r="J64" s="10">
        <v>2.1199999999999477</v>
      </c>
    </row>
    <row r="65" spans="2:10">
      <c r="B65" s="2">
        <v>2023</v>
      </c>
      <c r="C65" s="3">
        <v>9.6999999999999993</v>
      </c>
      <c r="D65" s="4">
        <v>421.08</v>
      </c>
      <c r="E65" s="7">
        <v>0.5</v>
      </c>
      <c r="F65">
        <v>2.5500000000000114</v>
      </c>
      <c r="H65" s="13">
        <v>2023</v>
      </c>
      <c r="I65" s="14">
        <v>0.5</v>
      </c>
      <c r="J65" s="10">
        <v>2.5500000000000114</v>
      </c>
    </row>
    <row r="66" spans="2:10">
      <c r="B66" s="2">
        <v>2024</v>
      </c>
      <c r="C66" s="3">
        <v>10.3</v>
      </c>
      <c r="D66" s="4">
        <v>424.64</v>
      </c>
      <c r="E66" s="7">
        <v>0.60000000000000142</v>
      </c>
      <c r="F66">
        <v>3.5600000000000023</v>
      </c>
      <c r="H66" s="13">
        <v>2024</v>
      </c>
      <c r="I66" s="14">
        <v>0.60000000000000142</v>
      </c>
      <c r="J66" s="10">
        <v>3.5600000000000023</v>
      </c>
    </row>
    <row r="67" spans="2:10">
      <c r="B67" s="5">
        <v>2025</v>
      </c>
      <c r="C67" s="6">
        <v>8.8000000000000007</v>
      </c>
      <c r="D67" s="17">
        <v>426.6</v>
      </c>
      <c r="E67" s="7">
        <v>-1.5</v>
      </c>
      <c r="F67">
        <v>1.9600000000000364</v>
      </c>
      <c r="H67" s="16">
        <v>2025</v>
      </c>
      <c r="I67" s="14">
        <v>-1.5</v>
      </c>
      <c r="J67" s="10">
        <v>1.9600000000000364</v>
      </c>
    </row>
    <row r="111" spans="3:7">
      <c r="C111" t="s">
        <v>4</v>
      </c>
      <c r="G111" t="s">
        <v>5</v>
      </c>
    </row>
    <row r="112" spans="3:7">
      <c r="C112" t="s">
        <v>6</v>
      </c>
    </row>
    <row r="113" spans="3:11">
      <c r="C113" t="s">
        <v>7</v>
      </c>
      <c r="J113">
        <f>(24/175)*2</f>
        <v>0.2742857142857143</v>
      </c>
      <c r="K113" t="s">
        <v>8</v>
      </c>
    </row>
    <row r="115" spans="3:11">
      <c r="C115" t="s">
        <v>9</v>
      </c>
    </row>
    <row r="116" spans="3:11">
      <c r="D116" t="s">
        <v>11</v>
      </c>
      <c r="E116" t="s">
        <v>12</v>
      </c>
    </row>
    <row r="117" spans="3:11">
      <c r="D117">
        <v>1</v>
      </c>
      <c r="E117">
        <f>(LN(D117))^0.25</f>
        <v>0</v>
      </c>
    </row>
    <row r="118" spans="3:11">
      <c r="D118">
        <f>D117+D117*0.01</f>
        <v>1.01</v>
      </c>
      <c r="E118">
        <f t="shared" ref="E118:E127" si="0">(LN(D118))^0.25</f>
        <v>0.31583436342423649</v>
      </c>
    </row>
    <row r="119" spans="3:11">
      <c r="D119">
        <f t="shared" ref="D119:D127" si="1">D118+D118*0.01</f>
        <v>1.0201</v>
      </c>
      <c r="E119">
        <f t="shared" si="0"/>
        <v>0.37559247214645719</v>
      </c>
    </row>
    <row r="120" spans="3:11">
      <c r="D120">
        <f t="shared" si="1"/>
        <v>1.0303009999999999</v>
      </c>
      <c r="E120">
        <f t="shared" si="0"/>
        <v>0.41566139810003044</v>
      </c>
    </row>
    <row r="121" spans="3:11">
      <c r="D121">
        <f t="shared" si="1"/>
        <v>1.0406040099999998</v>
      </c>
      <c r="E121">
        <f t="shared" si="0"/>
        <v>0.44665724021802761</v>
      </c>
    </row>
    <row r="122" spans="3:11">
      <c r="D122">
        <f t="shared" si="1"/>
        <v>1.0510100500999997</v>
      </c>
      <c r="E122">
        <f t="shared" si="0"/>
        <v>0.47228253041421131</v>
      </c>
    </row>
    <row r="123" spans="3:11">
      <c r="D123">
        <f t="shared" si="1"/>
        <v>1.0615201506009997</v>
      </c>
      <c r="E123">
        <f t="shared" si="0"/>
        <v>0.49430749205253449</v>
      </c>
    </row>
    <row r="124" spans="3:11">
      <c r="D124">
        <f t="shared" si="1"/>
        <v>1.0721353521070096</v>
      </c>
      <c r="E124">
        <f t="shared" si="0"/>
        <v>0.51372877292460273</v>
      </c>
      <c r="G124" t="s">
        <v>10</v>
      </c>
    </row>
    <row r="125" spans="3:11">
      <c r="D125">
        <f t="shared" si="1"/>
        <v>1.0828567056280798</v>
      </c>
      <c r="E125">
        <f t="shared" si="0"/>
        <v>0.53116796803475819</v>
      </c>
      <c r="G125" t="s">
        <v>13</v>
      </c>
    </row>
    <row r="126" spans="3:11">
      <c r="D126">
        <f t="shared" si="1"/>
        <v>1.0936852726843607</v>
      </c>
      <c r="E126">
        <f t="shared" si="0"/>
        <v>0.5470411642269507</v>
      </c>
      <c r="G126" t="s">
        <v>15</v>
      </c>
    </row>
    <row r="127" spans="3:11">
      <c r="D127">
        <f t="shared" si="1"/>
        <v>1.1046221254112043</v>
      </c>
      <c r="E127">
        <f t="shared" si="0"/>
        <v>0.56164174546006962</v>
      </c>
      <c r="G127" t="s">
        <v>14</v>
      </c>
    </row>
    <row r="129" spans="7:7">
      <c r="G129">
        <f>10/425</f>
        <v>2.3529411764705882E-2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68"/>
  <sheetViews>
    <sheetView tabSelected="1" topLeftCell="A46" workbookViewId="0">
      <selection activeCell="L64" sqref="L64"/>
    </sheetView>
  </sheetViews>
  <sheetFormatPr defaultRowHeight="14.5"/>
  <cols>
    <col min="5" max="5" width="13.36328125" bestFit="1" customWidth="1"/>
    <col min="6" max="6" width="12" customWidth="1"/>
  </cols>
  <sheetData>
    <row r="2" spans="1:2">
      <c r="A2" s="20"/>
      <c r="B2" s="21"/>
    </row>
    <row r="3" spans="1:2">
      <c r="A3" s="18"/>
      <c r="B3" s="19" t="s">
        <v>16</v>
      </c>
    </row>
    <row r="4" spans="1:2">
      <c r="A4" s="20">
        <v>1983</v>
      </c>
      <c r="B4" s="21">
        <v>8.1999999999999993</v>
      </c>
    </row>
    <row r="5" spans="1:2">
      <c r="A5" s="20">
        <v>1984</v>
      </c>
      <c r="B5" s="21">
        <v>7</v>
      </c>
    </row>
    <row r="6" spans="1:2">
      <c r="A6" s="20">
        <v>1985</v>
      </c>
      <c r="B6" s="21">
        <v>6.5</v>
      </c>
    </row>
    <row r="7" spans="1:2">
      <c r="A7" s="20">
        <v>1986</v>
      </c>
      <c r="B7" s="21">
        <v>7.2</v>
      </c>
    </row>
    <row r="8" spans="1:2">
      <c r="A8" s="20">
        <v>1987</v>
      </c>
      <c r="B8" s="21">
        <v>6.6</v>
      </c>
    </row>
    <row r="9" spans="1:2">
      <c r="A9" s="20">
        <v>1988</v>
      </c>
      <c r="B9" s="21">
        <v>8</v>
      </c>
    </row>
    <row r="10" spans="1:2">
      <c r="A10" s="20">
        <v>1989</v>
      </c>
      <c r="B10" s="21">
        <v>8.4</v>
      </c>
    </row>
    <row r="11" spans="1:2">
      <c r="A11" s="20">
        <v>1990</v>
      </c>
      <c r="B11" s="21">
        <v>8.4</v>
      </c>
    </row>
    <row r="12" spans="1:2">
      <c r="A12" s="20">
        <v>1991</v>
      </c>
      <c r="B12" s="21">
        <v>7.2</v>
      </c>
    </row>
    <row r="13" spans="1:2">
      <c r="A13" s="20">
        <v>1992</v>
      </c>
      <c r="B13" s="21">
        <v>8.6</v>
      </c>
    </row>
    <row r="14" spans="1:2">
      <c r="A14" s="20">
        <v>1993</v>
      </c>
      <c r="B14" s="21">
        <v>7.6</v>
      </c>
    </row>
    <row r="15" spans="1:2">
      <c r="A15" s="20">
        <v>1994</v>
      </c>
      <c r="B15" s="21">
        <v>8.9</v>
      </c>
    </row>
    <row r="16" spans="1:2">
      <c r="A16" s="20">
        <v>1995</v>
      </c>
      <c r="B16" s="21">
        <v>7.9</v>
      </c>
    </row>
    <row r="17" spans="1:2">
      <c r="A17" s="20">
        <v>1996</v>
      </c>
      <c r="B17" s="21">
        <v>6.3</v>
      </c>
    </row>
    <row r="18" spans="1:2">
      <c r="A18" s="20">
        <v>1997</v>
      </c>
      <c r="B18" s="21">
        <v>7.6</v>
      </c>
    </row>
    <row r="19" spans="1:2">
      <c r="A19" s="20">
        <v>1998</v>
      </c>
      <c r="B19" s="21">
        <v>8.1999999999999993</v>
      </c>
    </row>
    <row r="20" spans="1:2">
      <c r="A20" s="20">
        <v>1999</v>
      </c>
      <c r="B20" s="21">
        <v>8.4</v>
      </c>
    </row>
    <row r="21" spans="1:2">
      <c r="A21" s="20">
        <v>2000</v>
      </c>
      <c r="B21" s="21">
        <v>9.1</v>
      </c>
    </row>
    <row r="22" spans="1:2">
      <c r="A22" s="20">
        <v>2001</v>
      </c>
      <c r="B22" s="21">
        <v>7.8</v>
      </c>
    </row>
    <row r="23" spans="1:2">
      <c r="A23" s="20">
        <v>2002</v>
      </c>
      <c r="B23" s="21">
        <v>8.6999999999999993</v>
      </c>
    </row>
    <row r="24" spans="1:2">
      <c r="A24" s="20">
        <v>2003</v>
      </c>
      <c r="B24" s="21">
        <v>8.1999999999999993</v>
      </c>
    </row>
    <row r="25" spans="1:2">
      <c r="A25" s="20">
        <v>2004</v>
      </c>
      <c r="B25" s="21">
        <v>7.8</v>
      </c>
    </row>
    <row r="26" spans="1:2">
      <c r="A26" s="20">
        <v>2005</v>
      </c>
      <c r="B26" s="21">
        <v>7.7</v>
      </c>
    </row>
    <row r="27" spans="1:2">
      <c r="A27" s="20">
        <v>2006</v>
      </c>
      <c r="B27" s="21">
        <v>8.1999999999999993</v>
      </c>
    </row>
    <row r="28" spans="1:2">
      <c r="A28" s="20">
        <v>2007</v>
      </c>
      <c r="B28" s="21">
        <v>9.1</v>
      </c>
    </row>
    <row r="29" spans="1:2">
      <c r="A29" s="20">
        <v>2008</v>
      </c>
      <c r="B29" s="21">
        <v>8.9</v>
      </c>
    </row>
    <row r="30" spans="1:2">
      <c r="A30" s="20">
        <v>2009</v>
      </c>
      <c r="B30" s="21">
        <v>8.4</v>
      </c>
    </row>
    <row r="31" spans="1:2">
      <c r="A31" s="20">
        <v>2010</v>
      </c>
      <c r="B31" s="21">
        <v>7.2</v>
      </c>
    </row>
    <row r="32" spans="1:2">
      <c r="A32" s="20">
        <v>2011</v>
      </c>
      <c r="B32" s="21">
        <v>8.5</v>
      </c>
    </row>
    <row r="33" spans="1:8">
      <c r="A33" s="20">
        <v>2012</v>
      </c>
      <c r="B33" s="21">
        <v>8.3000000000000007</v>
      </c>
    </row>
    <row r="34" spans="1:8">
      <c r="A34" s="20">
        <v>2013</v>
      </c>
      <c r="B34" s="21">
        <v>7.9</v>
      </c>
    </row>
    <row r="35" spans="1:8">
      <c r="A35" s="20">
        <v>2014</v>
      </c>
      <c r="B35" s="21">
        <v>9.4</v>
      </c>
    </row>
    <row r="36" spans="1:8">
      <c r="A36" s="20">
        <v>2015</v>
      </c>
      <c r="B36" s="21">
        <v>9.4</v>
      </c>
    </row>
    <row r="37" spans="1:8">
      <c r="A37" s="20">
        <v>2016</v>
      </c>
      <c r="B37" s="21">
        <v>8.6999999999999993</v>
      </c>
    </row>
    <row r="38" spans="1:8">
      <c r="A38" s="20">
        <v>2017</v>
      </c>
      <c r="B38" s="21">
        <v>8.6</v>
      </c>
    </row>
    <row r="39" spans="1:8">
      <c r="A39" s="20">
        <v>2018</v>
      </c>
      <c r="B39" s="21">
        <v>9.6</v>
      </c>
    </row>
    <row r="40" spans="1:8">
      <c r="A40" s="20">
        <v>2019</v>
      </c>
      <c r="B40" s="21">
        <v>9.5</v>
      </c>
    </row>
    <row r="41" spans="1:8">
      <c r="A41" s="20">
        <v>2020</v>
      </c>
      <c r="B41" s="21">
        <v>9.1</v>
      </c>
    </row>
    <row r="42" spans="1:8">
      <c r="A42" s="20">
        <v>2021</v>
      </c>
      <c r="B42" s="21">
        <v>8</v>
      </c>
    </row>
    <row r="43" spans="1:8">
      <c r="A43" s="20">
        <v>2022</v>
      </c>
      <c r="B43" s="21">
        <v>9.1999999999999993</v>
      </c>
    </row>
    <row r="44" spans="1:8">
      <c r="A44" s="20">
        <v>2023</v>
      </c>
      <c r="B44" s="21">
        <v>9.6999999999999993</v>
      </c>
    </row>
    <row r="48" spans="1:8">
      <c r="F48" s="22" t="s">
        <v>26</v>
      </c>
      <c r="G48" s="22" t="s">
        <v>27</v>
      </c>
      <c r="H48" s="22"/>
    </row>
    <row r="49" spans="5:12">
      <c r="F49" t="s">
        <v>17</v>
      </c>
      <c r="G49">
        <f>3600000</f>
        <v>3600000</v>
      </c>
      <c r="H49" t="s">
        <v>18</v>
      </c>
    </row>
    <row r="50" spans="5:12">
      <c r="F50" s="23">
        <f>1000*G49</f>
        <v>3600000000</v>
      </c>
      <c r="G50" s="24">
        <v>3600000000</v>
      </c>
      <c r="H50" t="s">
        <v>18</v>
      </c>
    </row>
    <row r="51" spans="5:12">
      <c r="F51" s="23">
        <f>24*3600*365.25</f>
        <v>31557600</v>
      </c>
      <c r="G51" s="24">
        <v>31557600</v>
      </c>
      <c r="H51" t="s">
        <v>19</v>
      </c>
    </row>
    <row r="52" spans="5:12">
      <c r="E52">
        <v>1983</v>
      </c>
      <c r="F52" t="s">
        <v>24</v>
      </c>
      <c r="H52">
        <v>2022</v>
      </c>
      <c r="I52" t="s">
        <v>25</v>
      </c>
    </row>
    <row r="53" spans="5:12">
      <c r="F53" s="25">
        <f>F50/F51</f>
        <v>114.07711613050422</v>
      </c>
      <c r="G53" t="s">
        <v>20</v>
      </c>
      <c r="I53" s="25">
        <f>(1150/1000)*114</f>
        <v>131.1</v>
      </c>
      <c r="J53" t="s">
        <v>28</v>
      </c>
    </row>
    <row r="54" spans="5:12">
      <c r="F54" s="7">
        <f>F53*0.76</f>
        <v>86.698608259183217</v>
      </c>
      <c r="G54" t="s">
        <v>29</v>
      </c>
      <c r="I54" s="7">
        <f>I53*0.76</f>
        <v>99.635999999999996</v>
      </c>
      <c r="J54" t="s">
        <v>29</v>
      </c>
    </row>
    <row r="55" spans="5:12">
      <c r="F55">
        <v>86.7</v>
      </c>
      <c r="I55">
        <v>99.6</v>
      </c>
    </row>
    <row r="56" spans="5:12">
      <c r="F56" s="24">
        <v>5.6699999999999998E-8</v>
      </c>
      <c r="G56" t="s">
        <v>21</v>
      </c>
      <c r="I56" s="24">
        <v>5.6699999999999998E-8</v>
      </c>
      <c r="J56" t="s">
        <v>21</v>
      </c>
    </row>
    <row r="57" spans="5:12">
      <c r="F57" s="24">
        <f>F55/F56</f>
        <v>1529100529.1005292</v>
      </c>
      <c r="G57" t="s">
        <v>22</v>
      </c>
      <c r="I57" s="24">
        <f>I55/I56</f>
        <v>1756613756.6137567</v>
      </c>
      <c r="J57" t="s">
        <v>22</v>
      </c>
    </row>
    <row r="58" spans="5:12">
      <c r="F58" s="24">
        <f>F57^0.25</f>
        <v>197.74659296534051</v>
      </c>
      <c r="G58" t="s">
        <v>23</v>
      </c>
      <c r="I58" s="24">
        <f>I57^0.25</f>
        <v>204.7241468194633</v>
      </c>
      <c r="J58" t="s">
        <v>23</v>
      </c>
      <c r="L58">
        <v>0.35799999999999998</v>
      </c>
    </row>
    <row r="59" spans="5:12">
      <c r="F59" t="s">
        <v>30</v>
      </c>
      <c r="I59" t="s">
        <v>31</v>
      </c>
      <c r="L59">
        <v>510</v>
      </c>
    </row>
    <row r="60" spans="5:12">
      <c r="L60">
        <f>L58/L59</f>
        <v>7.0196078431372546E-4</v>
      </c>
    </row>
    <row r="61" spans="5:12">
      <c r="E61">
        <v>1983</v>
      </c>
      <c r="F61" t="s">
        <v>24</v>
      </c>
      <c r="H61">
        <v>2022</v>
      </c>
      <c r="I61" t="s">
        <v>25</v>
      </c>
      <c r="L61">
        <f>L60*100</f>
        <v>7.0196078431372544E-2</v>
      </c>
    </row>
    <row r="62" spans="5:12">
      <c r="F62" s="25">
        <v>114</v>
      </c>
      <c r="G62" t="s">
        <v>20</v>
      </c>
      <c r="I62" s="25">
        <f>(1150/1000)*114</f>
        <v>131.1</v>
      </c>
      <c r="J62" t="s">
        <v>28</v>
      </c>
    </row>
    <row r="63" spans="5:12">
      <c r="F63" s="7">
        <f>F62*0.76</f>
        <v>86.64</v>
      </c>
      <c r="G63" t="s">
        <v>29</v>
      </c>
      <c r="I63" s="7">
        <f>I62*0.76</f>
        <v>99.635999999999996</v>
      </c>
      <c r="J63" t="s">
        <v>29</v>
      </c>
    </row>
    <row r="64" spans="5:12">
      <c r="F64">
        <v>86.7</v>
      </c>
      <c r="I64">
        <v>99.6</v>
      </c>
      <c r="L64">
        <f>17*L60</f>
        <v>1.1933333333333332E-2</v>
      </c>
    </row>
    <row r="65" spans="6:12">
      <c r="F65" s="24">
        <v>5.6699999999999998E-8</v>
      </c>
      <c r="G65" t="s">
        <v>21</v>
      </c>
      <c r="I65" s="24">
        <v>5.6699999999999998E-8</v>
      </c>
      <c r="J65" t="s">
        <v>21</v>
      </c>
      <c r="L65" s="24"/>
    </row>
    <row r="66" spans="6:12">
      <c r="F66" s="24">
        <f>F64/F65</f>
        <v>1529100529.1005292</v>
      </c>
      <c r="G66" t="s">
        <v>22</v>
      </c>
      <c r="I66" s="24">
        <f>I64/I65</f>
        <v>1756613756.6137567</v>
      </c>
      <c r="J66" t="s">
        <v>22</v>
      </c>
      <c r="L66" s="24"/>
    </row>
    <row r="67" spans="6:12">
      <c r="F67" s="24">
        <f>F66^0.25</f>
        <v>197.74659296534051</v>
      </c>
      <c r="G67" t="s">
        <v>23</v>
      </c>
      <c r="I67" s="24">
        <f>I66^0.25</f>
        <v>204.7241468194633</v>
      </c>
      <c r="J67" t="s">
        <v>23</v>
      </c>
      <c r="L67" s="24"/>
    </row>
    <row r="68" spans="6:12">
      <c r="F68" t="s">
        <v>30</v>
      </c>
      <c r="I68" t="s">
        <v>31</v>
      </c>
    </row>
  </sheetData>
  <pageMargins left="0.7" right="0.7" top="0.78740157499999996" bottom="0.78740157499999996" header="0.3" footer="0.3"/>
  <pageSetup paperSize="9" orientation="portrait" horizontalDpi="4294967292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Teploty ČR 1961-2025</vt:lpstr>
      <vt:lpstr>Teploty ČR-1983-2023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Florian</dc:creator>
  <cp:lastModifiedBy>Stanislav Florian</cp:lastModifiedBy>
  <dcterms:created xsi:type="dcterms:W3CDTF">2026-01-07T15:23:21Z</dcterms:created>
  <dcterms:modified xsi:type="dcterms:W3CDTF">2026-01-11T22:00:33Z</dcterms:modified>
</cp:coreProperties>
</file>